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minaron-my.sharepoint.com/personal/kontakt_seminaron_de/Documents/SEMINARON-Ratgeber-Oktober-2026/Welle-3/Downloads/"/>
    </mc:Choice>
  </mc:AlternateContent>
  <xr:revisionPtr revIDLastSave="0" documentId="11_8733FADE99375D46A6DF56B451FA0A5870748AE0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art" sheetId="1" r:id="rId1"/>
    <sheet name="Schichten" sheetId="2" r:id="rId2"/>
    <sheet name="Mitarbeitende" sheetId="3" r:id="rId3"/>
    <sheet name="Jan" sheetId="4" r:id="rId4"/>
    <sheet name="Feb" sheetId="5" r:id="rId5"/>
    <sheet name="Mär" sheetId="6" r:id="rId6"/>
    <sheet name="Apr" sheetId="7" r:id="rId7"/>
    <sheet name="Mai" sheetId="8" r:id="rId8"/>
    <sheet name="Jun" sheetId="9" r:id="rId9"/>
    <sheet name="Jul" sheetId="10" r:id="rId10"/>
    <sheet name="Aug" sheetId="11" r:id="rId11"/>
    <sheet name="Sep" sheetId="12" r:id="rId12"/>
    <sheet name="Okt" sheetId="13" r:id="rId13"/>
    <sheet name="Nov" sheetId="14" r:id="rId14"/>
    <sheet name="Dez" sheetId="15" r:id="rId15"/>
    <sheet name="Feiertage" sheetId="16" r:id="rId16"/>
  </sheets>
  <definedNames>
    <definedName name="Arbeit_Liste">Schichten!$O$5:$O$16</definedName>
    <definedName name="Bez_Liste">Schichten!$B$5:$B$16</definedName>
    <definedName name="Bezahlt_Liste">Schichten!$N$5:$N$16</definedName>
    <definedName name="Bundesland">Start!$C$6</definedName>
    <definedName name="_xlnm.Print_Area" localSheetId="6">Apr!$A$1:$AQ$40</definedName>
    <definedName name="_xlnm.Print_Area" localSheetId="10">Aug!$A$1:$AQ$40</definedName>
    <definedName name="_xlnm.Print_Area" localSheetId="14">Dez!$A$1:$AQ$40</definedName>
    <definedName name="_xlnm.Print_Area" localSheetId="4">Feb!$A$1:$AQ$40</definedName>
    <definedName name="_xlnm.Print_Area" localSheetId="15">Feiertage!$A$1:$U$27</definedName>
    <definedName name="_xlnm.Print_Area" localSheetId="3">Jan!$A$1:$AQ$40</definedName>
    <definedName name="_xlnm.Print_Area" localSheetId="9">Jul!$A$1:$AQ$40</definedName>
    <definedName name="_xlnm.Print_Area" localSheetId="8">Jun!$A$1:$AQ$40</definedName>
    <definedName name="_xlnm.Print_Area" localSheetId="7">Mai!$A$1:$AQ$40</definedName>
    <definedName name="_xlnm.Print_Area" localSheetId="5">Mär!$A$1:$AQ$40</definedName>
    <definedName name="_xlnm.Print_Area" localSheetId="2">Mitarbeitende!$A$1:$N$36</definedName>
    <definedName name="_xlnm.Print_Area" localSheetId="13">Nov!$A$1:$AQ$40</definedName>
    <definedName name="_xlnm.Print_Area" localSheetId="12">Okt!$A$1:$AQ$40</definedName>
    <definedName name="_xlnm.Print_Area" localSheetId="1">Schichten!$A$1:$I$24</definedName>
    <definedName name="_xlnm.Print_Area" localSheetId="11">Sep!$A$1:$AQ$40</definedName>
    <definedName name="_xlnm.Print_Area" localSheetId="0">Start!$A$1:$E$36</definedName>
    <definedName name="Feiertage_aktiv">Feiertage!$T$5:$T$25</definedName>
    <definedName name="Firma">Start!$C$7</definedName>
    <definedName name="Jahr">Start!$C$5</definedName>
    <definedName name="Kuerzel_Auswahl">OFFSET(Schichten!$A$5,0,0,MAX(1,COUNTA(Schichten!$A$5:$A$16)),1)</definedName>
    <definedName name="Kuerzel_Liste">Schichten!$A$5:$A$16</definedName>
    <definedName name="Max_Folge">Start!$C$10</definedName>
    <definedName name="Min_Ruhe">Start!$C$9</definedName>
    <definedName name="Schicht_Tabelle">Schichten!$A$5:$P$16</definedName>
    <definedName name="Soll_Modus">Start!$C$8</definedName>
    <definedName name="Std_Liste">Schichten!$F$5:$F$16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16" l="1"/>
  <c r="B25" i="16"/>
  <c r="T24" i="16"/>
  <c r="B24" i="16"/>
  <c r="B23" i="16"/>
  <c r="T23" i="16" s="1"/>
  <c r="B22" i="16"/>
  <c r="T22" i="16" s="1"/>
  <c r="T21" i="16"/>
  <c r="B21" i="16"/>
  <c r="B20" i="16"/>
  <c r="T20" i="16" s="1"/>
  <c r="T19" i="16"/>
  <c r="B19" i="16"/>
  <c r="B18" i="16"/>
  <c r="T18" i="16" s="1"/>
  <c r="T17" i="16"/>
  <c r="B17" i="16"/>
  <c r="T16" i="16"/>
  <c r="B16" i="16"/>
  <c r="T13" i="16"/>
  <c r="B11" i="16"/>
  <c r="T11" i="16" s="1"/>
  <c r="T9" i="16"/>
  <c r="T7" i="16"/>
  <c r="B7" i="16"/>
  <c r="T6" i="16"/>
  <c r="B6" i="16"/>
  <c r="B5" i="16"/>
  <c r="T5" i="16" s="1"/>
  <c r="B3" i="16"/>
  <c r="A2" i="16"/>
  <c r="A40" i="15"/>
  <c r="A39" i="15"/>
  <c r="AI37" i="15"/>
  <c r="AH37" i="15"/>
  <c r="A37" i="15"/>
  <c r="AI36" i="15"/>
  <c r="AH36" i="15"/>
  <c r="A36" i="15"/>
  <c r="AI35" i="15"/>
  <c r="AH35" i="15"/>
  <c r="AF35" i="15"/>
  <c r="AE35" i="15"/>
  <c r="AD35" i="15"/>
  <c r="AC35" i="15"/>
  <c r="AB35" i="15"/>
  <c r="AA35" i="15"/>
  <c r="Z35" i="15"/>
  <c r="Y35" i="15"/>
  <c r="X35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B35" i="15"/>
  <c r="A35" i="15"/>
  <c r="AI34" i="15"/>
  <c r="AH34" i="15"/>
  <c r="AF34" i="15"/>
  <c r="AE34" i="15"/>
  <c r="AD34" i="15"/>
  <c r="AC34" i="15"/>
  <c r="AB34" i="15"/>
  <c r="AA34" i="15"/>
  <c r="Z34" i="15"/>
  <c r="Y34" i="15"/>
  <c r="X34" i="15"/>
  <c r="W34" i="15"/>
  <c r="V34" i="15"/>
  <c r="U34" i="15"/>
  <c r="T34" i="15"/>
  <c r="S34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B34" i="15"/>
  <c r="A34" i="15"/>
  <c r="AI33" i="15"/>
  <c r="AH33" i="15"/>
  <c r="AF33" i="15"/>
  <c r="AE33" i="15"/>
  <c r="AD33" i="15"/>
  <c r="AC33" i="15"/>
  <c r="AB33" i="15"/>
  <c r="AA33" i="15"/>
  <c r="Z33" i="15"/>
  <c r="Y33" i="15"/>
  <c r="X33" i="15"/>
  <c r="W33" i="15"/>
  <c r="V33" i="15"/>
  <c r="U33" i="15"/>
  <c r="T33" i="15"/>
  <c r="S33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B33" i="15"/>
  <c r="A33" i="15"/>
  <c r="DB30" i="15"/>
  <c r="DA30" i="15"/>
  <c r="CZ30" i="15"/>
  <c r="CY30" i="15"/>
  <c r="CX30" i="15"/>
  <c r="CW30" i="15"/>
  <c r="CV30" i="15"/>
  <c r="CU30" i="15"/>
  <c r="CT30" i="15"/>
  <c r="CS30" i="15"/>
  <c r="CR30" i="15"/>
  <c r="CQ30" i="15"/>
  <c r="CP30" i="15"/>
  <c r="CO30" i="15"/>
  <c r="CN30" i="15"/>
  <c r="CM30" i="15"/>
  <c r="CL30" i="15"/>
  <c r="CK30" i="15"/>
  <c r="CJ30" i="15"/>
  <c r="CI30" i="15"/>
  <c r="CH30" i="15"/>
  <c r="CG30" i="15"/>
  <c r="CF30" i="15"/>
  <c r="CE30" i="15"/>
  <c r="CD30" i="15"/>
  <c r="CC30" i="15"/>
  <c r="CB30" i="15"/>
  <c r="CA30" i="15"/>
  <c r="BZ30" i="15"/>
  <c r="BY30" i="15"/>
  <c r="BX30" i="15"/>
  <c r="BW30" i="15"/>
  <c r="BV30" i="15"/>
  <c r="EG30" i="15" s="1"/>
  <c r="BU30" i="15"/>
  <c r="EF30" i="15" s="1"/>
  <c r="BT30" i="15"/>
  <c r="EE30" i="15" s="1"/>
  <c r="BS30" i="15"/>
  <c r="ED30" i="15" s="1"/>
  <c r="BR30" i="15"/>
  <c r="EC30" i="15" s="1"/>
  <c r="BQ30" i="15"/>
  <c r="EB30" i="15" s="1"/>
  <c r="BP30" i="15"/>
  <c r="EA30" i="15" s="1"/>
  <c r="BO30" i="15"/>
  <c r="DZ30" i="15" s="1"/>
  <c r="BN30" i="15"/>
  <c r="DY30" i="15" s="1"/>
  <c r="BM30" i="15"/>
  <c r="DX30" i="15" s="1"/>
  <c r="BL30" i="15"/>
  <c r="DW30" i="15" s="1"/>
  <c r="BK30" i="15"/>
  <c r="DV30" i="15" s="1"/>
  <c r="BJ30" i="15"/>
  <c r="DU30" i="15" s="1"/>
  <c r="BI30" i="15"/>
  <c r="DT30" i="15" s="1"/>
  <c r="BH30" i="15"/>
  <c r="DS30" i="15" s="1"/>
  <c r="BG30" i="15"/>
  <c r="DR30" i="15" s="1"/>
  <c r="BF30" i="15"/>
  <c r="DQ30" i="15" s="1"/>
  <c r="BE30" i="15"/>
  <c r="DP30" i="15" s="1"/>
  <c r="BD30" i="15"/>
  <c r="DO30" i="15" s="1"/>
  <c r="BC30" i="15"/>
  <c r="DN30" i="15" s="1"/>
  <c r="BB30" i="15"/>
  <c r="DM30" i="15" s="1"/>
  <c r="BA30" i="15"/>
  <c r="DL30" i="15" s="1"/>
  <c r="AZ30" i="15"/>
  <c r="DK30" i="15" s="1"/>
  <c r="AY30" i="15"/>
  <c r="DJ30" i="15" s="1"/>
  <c r="AX30" i="15"/>
  <c r="DI30" i="15" s="1"/>
  <c r="AW30" i="15"/>
  <c r="DH30" i="15" s="1"/>
  <c r="AV30" i="15"/>
  <c r="DG30" i="15" s="1"/>
  <c r="AU30" i="15"/>
  <c r="DF30" i="15" s="1"/>
  <c r="AT30" i="15"/>
  <c r="DE30" i="15" s="1"/>
  <c r="AS30" i="15"/>
  <c r="DD30" i="15" s="1"/>
  <c r="AR30" i="15"/>
  <c r="A30" i="15"/>
  <c r="DB29" i="15"/>
  <c r="DA29" i="15"/>
  <c r="CZ29" i="15"/>
  <c r="CY29" i="15"/>
  <c r="CX29" i="15"/>
  <c r="CW29" i="15"/>
  <c r="CV29" i="15"/>
  <c r="CU29" i="15"/>
  <c r="CT29" i="15"/>
  <c r="CS29" i="15"/>
  <c r="CR29" i="15"/>
  <c r="CQ29" i="15"/>
  <c r="CP29" i="15"/>
  <c r="CO29" i="15"/>
  <c r="CN29" i="15"/>
  <c r="CM29" i="15"/>
  <c r="CL29" i="15"/>
  <c r="CK29" i="15"/>
  <c r="CJ29" i="15"/>
  <c r="CI29" i="15"/>
  <c r="CH29" i="15"/>
  <c r="CG29" i="15"/>
  <c r="CF29" i="15"/>
  <c r="CE29" i="15"/>
  <c r="CD29" i="15"/>
  <c r="CC29" i="15"/>
  <c r="CB29" i="15"/>
  <c r="CA29" i="15"/>
  <c r="BZ29" i="15"/>
  <c r="BY29" i="15"/>
  <c r="BX29" i="15"/>
  <c r="BW29" i="15"/>
  <c r="BV29" i="15"/>
  <c r="EG29" i="15" s="1"/>
  <c r="BU29" i="15"/>
  <c r="EF29" i="15" s="1"/>
  <c r="BT29" i="15"/>
  <c r="EE29" i="15" s="1"/>
  <c r="BS29" i="15"/>
  <c r="ED29" i="15" s="1"/>
  <c r="BR29" i="15"/>
  <c r="EC29" i="15" s="1"/>
  <c r="BQ29" i="15"/>
  <c r="EB29" i="15" s="1"/>
  <c r="BP29" i="15"/>
  <c r="EA29" i="15" s="1"/>
  <c r="BO29" i="15"/>
  <c r="DZ29" i="15" s="1"/>
  <c r="BN29" i="15"/>
  <c r="DY29" i="15" s="1"/>
  <c r="BM29" i="15"/>
  <c r="DX29" i="15" s="1"/>
  <c r="BL29" i="15"/>
  <c r="DW29" i="15" s="1"/>
  <c r="BK29" i="15"/>
  <c r="DV29" i="15" s="1"/>
  <c r="BJ29" i="15"/>
  <c r="DU29" i="15" s="1"/>
  <c r="BI29" i="15"/>
  <c r="DT29" i="15" s="1"/>
  <c r="BH29" i="15"/>
  <c r="DS29" i="15" s="1"/>
  <c r="BG29" i="15"/>
  <c r="DR29" i="15" s="1"/>
  <c r="BF29" i="15"/>
  <c r="DQ29" i="15" s="1"/>
  <c r="BE29" i="15"/>
  <c r="DP29" i="15" s="1"/>
  <c r="BD29" i="15"/>
  <c r="DO29" i="15" s="1"/>
  <c r="BC29" i="15"/>
  <c r="DN29" i="15" s="1"/>
  <c r="BB29" i="15"/>
  <c r="DM29" i="15" s="1"/>
  <c r="BA29" i="15"/>
  <c r="DL29" i="15" s="1"/>
  <c r="AZ29" i="15"/>
  <c r="DK29" i="15" s="1"/>
  <c r="AY29" i="15"/>
  <c r="DJ29" i="15" s="1"/>
  <c r="AX29" i="15"/>
  <c r="DI29" i="15" s="1"/>
  <c r="AW29" i="15"/>
  <c r="DH29" i="15" s="1"/>
  <c r="AV29" i="15"/>
  <c r="DG29" i="15" s="1"/>
  <c r="AU29" i="15"/>
  <c r="DF29" i="15" s="1"/>
  <c r="AT29" i="15"/>
  <c r="DE29" i="15" s="1"/>
  <c r="AS29" i="15"/>
  <c r="DD29" i="15" s="1"/>
  <c r="AR29" i="15"/>
  <c r="A29" i="15"/>
  <c r="DB28" i="15"/>
  <c r="DA28" i="15"/>
  <c r="CZ28" i="15"/>
  <c r="CY28" i="15"/>
  <c r="CX28" i="15"/>
  <c r="CW28" i="15"/>
  <c r="CV28" i="15"/>
  <c r="CU28" i="15"/>
  <c r="CT28" i="15"/>
  <c r="CS28" i="15"/>
  <c r="CR28" i="15"/>
  <c r="CQ28" i="15"/>
  <c r="CP28" i="15"/>
  <c r="CO28" i="15"/>
  <c r="CN28" i="15"/>
  <c r="CM28" i="15"/>
  <c r="CL28" i="15"/>
  <c r="CK28" i="15"/>
  <c r="CJ28" i="15"/>
  <c r="CI28" i="15"/>
  <c r="CH28" i="15"/>
  <c r="CG28" i="15"/>
  <c r="CF28" i="15"/>
  <c r="CE28" i="15"/>
  <c r="CD28" i="15"/>
  <c r="CC28" i="15"/>
  <c r="CB28" i="15"/>
  <c r="CA28" i="15"/>
  <c r="BZ28" i="15"/>
  <c r="BY28" i="15"/>
  <c r="BX28" i="15"/>
  <c r="BW28" i="15"/>
  <c r="BV28" i="15"/>
  <c r="EG28" i="15" s="1"/>
  <c r="BU28" i="15"/>
  <c r="EF28" i="15" s="1"/>
  <c r="BT28" i="15"/>
  <c r="EE28" i="15" s="1"/>
  <c r="BS28" i="15"/>
  <c r="ED28" i="15" s="1"/>
  <c r="BR28" i="15"/>
  <c r="EC28" i="15" s="1"/>
  <c r="BQ28" i="15"/>
  <c r="EB28" i="15" s="1"/>
  <c r="BP28" i="15"/>
  <c r="EA28" i="15" s="1"/>
  <c r="BO28" i="15"/>
  <c r="DZ28" i="15" s="1"/>
  <c r="BN28" i="15"/>
  <c r="DY28" i="15" s="1"/>
  <c r="BM28" i="15"/>
  <c r="DX28" i="15" s="1"/>
  <c r="BL28" i="15"/>
  <c r="DW28" i="15" s="1"/>
  <c r="BK28" i="15"/>
  <c r="DV28" i="15" s="1"/>
  <c r="BJ28" i="15"/>
  <c r="DU28" i="15" s="1"/>
  <c r="BI28" i="15"/>
  <c r="DT28" i="15" s="1"/>
  <c r="BH28" i="15"/>
  <c r="DS28" i="15" s="1"/>
  <c r="BG28" i="15"/>
  <c r="DR28" i="15" s="1"/>
  <c r="BF28" i="15"/>
  <c r="DQ28" i="15" s="1"/>
  <c r="BE28" i="15"/>
  <c r="DP28" i="15" s="1"/>
  <c r="BD28" i="15"/>
  <c r="DO28" i="15" s="1"/>
  <c r="BC28" i="15"/>
  <c r="DN28" i="15" s="1"/>
  <c r="BB28" i="15"/>
  <c r="DM28" i="15" s="1"/>
  <c r="BA28" i="15"/>
  <c r="DL28" i="15" s="1"/>
  <c r="AZ28" i="15"/>
  <c r="DK28" i="15" s="1"/>
  <c r="AY28" i="15"/>
  <c r="DJ28" i="15" s="1"/>
  <c r="AX28" i="15"/>
  <c r="DI28" i="15" s="1"/>
  <c r="AW28" i="15"/>
  <c r="DH28" i="15" s="1"/>
  <c r="AV28" i="15"/>
  <c r="DG28" i="15" s="1"/>
  <c r="AU28" i="15"/>
  <c r="DF28" i="15" s="1"/>
  <c r="AT28" i="15"/>
  <c r="DE28" i="15" s="1"/>
  <c r="AS28" i="15"/>
  <c r="DD28" i="15" s="1"/>
  <c r="AR28" i="15"/>
  <c r="A28" i="15"/>
  <c r="DB27" i="15"/>
  <c r="DA27" i="15"/>
  <c r="CZ27" i="15"/>
  <c r="CY27" i="15"/>
  <c r="CX27" i="15"/>
  <c r="CW27" i="15"/>
  <c r="CV27" i="15"/>
  <c r="CU27" i="15"/>
  <c r="CT27" i="15"/>
  <c r="CS27" i="15"/>
  <c r="CR27" i="15"/>
  <c r="CQ27" i="15"/>
  <c r="CP27" i="15"/>
  <c r="CO27" i="15"/>
  <c r="CN27" i="15"/>
  <c r="CM27" i="15"/>
  <c r="CL27" i="15"/>
  <c r="CK27" i="15"/>
  <c r="CJ27" i="15"/>
  <c r="CI27" i="15"/>
  <c r="CH27" i="15"/>
  <c r="CG27" i="15"/>
  <c r="CF27" i="15"/>
  <c r="CE27" i="15"/>
  <c r="CD27" i="15"/>
  <c r="CC27" i="15"/>
  <c r="CB27" i="15"/>
  <c r="CA27" i="15"/>
  <c r="BZ27" i="15"/>
  <c r="BY27" i="15"/>
  <c r="BX27" i="15"/>
  <c r="BW27" i="15"/>
  <c r="BV27" i="15"/>
  <c r="EG27" i="15" s="1"/>
  <c r="BU27" i="15"/>
  <c r="EF27" i="15" s="1"/>
  <c r="BT27" i="15"/>
  <c r="EE27" i="15" s="1"/>
  <c r="BS27" i="15"/>
  <c r="ED27" i="15" s="1"/>
  <c r="BR27" i="15"/>
  <c r="EC27" i="15" s="1"/>
  <c r="BQ27" i="15"/>
  <c r="EB27" i="15" s="1"/>
  <c r="BP27" i="15"/>
  <c r="EA27" i="15" s="1"/>
  <c r="BO27" i="15"/>
  <c r="DZ27" i="15" s="1"/>
  <c r="BN27" i="15"/>
  <c r="DY27" i="15" s="1"/>
  <c r="BM27" i="15"/>
  <c r="DX27" i="15" s="1"/>
  <c r="BL27" i="15"/>
  <c r="DW27" i="15" s="1"/>
  <c r="BK27" i="15"/>
  <c r="DV27" i="15" s="1"/>
  <c r="BJ27" i="15"/>
  <c r="DU27" i="15" s="1"/>
  <c r="BI27" i="15"/>
  <c r="DT27" i="15" s="1"/>
  <c r="BH27" i="15"/>
  <c r="DS27" i="15" s="1"/>
  <c r="BG27" i="15"/>
  <c r="DR27" i="15" s="1"/>
  <c r="BF27" i="15"/>
  <c r="DQ27" i="15" s="1"/>
  <c r="BE27" i="15"/>
  <c r="DP27" i="15" s="1"/>
  <c r="BD27" i="15"/>
  <c r="DO27" i="15" s="1"/>
  <c r="BC27" i="15"/>
  <c r="DN27" i="15" s="1"/>
  <c r="BB27" i="15"/>
  <c r="DM27" i="15" s="1"/>
  <c r="BA27" i="15"/>
  <c r="DL27" i="15" s="1"/>
  <c r="AZ27" i="15"/>
  <c r="DK27" i="15" s="1"/>
  <c r="AY27" i="15"/>
  <c r="DJ27" i="15" s="1"/>
  <c r="AX27" i="15"/>
  <c r="DI27" i="15" s="1"/>
  <c r="AW27" i="15"/>
  <c r="DH27" i="15" s="1"/>
  <c r="AV27" i="15"/>
  <c r="DG27" i="15" s="1"/>
  <c r="AU27" i="15"/>
  <c r="DF27" i="15" s="1"/>
  <c r="AT27" i="15"/>
  <c r="DE27" i="15" s="1"/>
  <c r="AS27" i="15"/>
  <c r="DD27" i="15" s="1"/>
  <c r="AR27" i="15"/>
  <c r="A27" i="15"/>
  <c r="DB26" i="15"/>
  <c r="DA26" i="15"/>
  <c r="CZ26" i="15"/>
  <c r="CY26" i="15"/>
  <c r="CX26" i="15"/>
  <c r="CW26" i="15"/>
  <c r="CV26" i="15"/>
  <c r="CU26" i="15"/>
  <c r="CT26" i="15"/>
  <c r="CS26" i="15"/>
  <c r="CR26" i="15"/>
  <c r="CQ26" i="15"/>
  <c r="CP26" i="15"/>
  <c r="CO26" i="15"/>
  <c r="CN26" i="15"/>
  <c r="CM26" i="15"/>
  <c r="CL26" i="15"/>
  <c r="CK26" i="15"/>
  <c r="CJ26" i="15"/>
  <c r="CI26" i="15"/>
  <c r="CH26" i="15"/>
  <c r="CG26" i="15"/>
  <c r="CF26" i="15"/>
  <c r="CE26" i="15"/>
  <c r="CD26" i="15"/>
  <c r="CC26" i="15"/>
  <c r="CB26" i="15"/>
  <c r="CA26" i="15"/>
  <c r="BZ26" i="15"/>
  <c r="BY26" i="15"/>
  <c r="BX26" i="15"/>
  <c r="BW26" i="15"/>
  <c r="BV26" i="15"/>
  <c r="EG26" i="15" s="1"/>
  <c r="BU26" i="15"/>
  <c r="EF26" i="15" s="1"/>
  <c r="BT26" i="15"/>
  <c r="EE26" i="15" s="1"/>
  <c r="BS26" i="15"/>
  <c r="ED26" i="15" s="1"/>
  <c r="BR26" i="15"/>
  <c r="EC26" i="15" s="1"/>
  <c r="BQ26" i="15"/>
  <c r="EB26" i="15" s="1"/>
  <c r="BP26" i="15"/>
  <c r="EA26" i="15" s="1"/>
  <c r="BO26" i="15"/>
  <c r="DZ26" i="15" s="1"/>
  <c r="BN26" i="15"/>
  <c r="DY26" i="15" s="1"/>
  <c r="BM26" i="15"/>
  <c r="DX26" i="15" s="1"/>
  <c r="BL26" i="15"/>
  <c r="DW26" i="15" s="1"/>
  <c r="BK26" i="15"/>
  <c r="DV26" i="15" s="1"/>
  <c r="BJ26" i="15"/>
  <c r="DU26" i="15" s="1"/>
  <c r="BI26" i="15"/>
  <c r="DT26" i="15" s="1"/>
  <c r="BH26" i="15"/>
  <c r="DS26" i="15" s="1"/>
  <c r="BG26" i="15"/>
  <c r="DR26" i="15" s="1"/>
  <c r="BF26" i="15"/>
  <c r="DQ26" i="15" s="1"/>
  <c r="BE26" i="15"/>
  <c r="DP26" i="15" s="1"/>
  <c r="BD26" i="15"/>
  <c r="DO26" i="15" s="1"/>
  <c r="BC26" i="15"/>
  <c r="DN26" i="15" s="1"/>
  <c r="BB26" i="15"/>
  <c r="DM26" i="15" s="1"/>
  <c r="BA26" i="15"/>
  <c r="DL26" i="15" s="1"/>
  <c r="AZ26" i="15"/>
  <c r="DK26" i="15" s="1"/>
  <c r="AY26" i="15"/>
  <c r="DJ26" i="15" s="1"/>
  <c r="AX26" i="15"/>
  <c r="DI26" i="15" s="1"/>
  <c r="AW26" i="15"/>
  <c r="DH26" i="15" s="1"/>
  <c r="AV26" i="15"/>
  <c r="DG26" i="15" s="1"/>
  <c r="AU26" i="15"/>
  <c r="DF26" i="15" s="1"/>
  <c r="AT26" i="15"/>
  <c r="DE26" i="15" s="1"/>
  <c r="AS26" i="15"/>
  <c r="DD26" i="15" s="1"/>
  <c r="AR26" i="15"/>
  <c r="A26" i="15"/>
  <c r="DB25" i="15"/>
  <c r="DA25" i="15"/>
  <c r="CZ25" i="15"/>
  <c r="CY25" i="15"/>
  <c r="CX25" i="15"/>
  <c r="CW25" i="15"/>
  <c r="CV25" i="15"/>
  <c r="CU25" i="15"/>
  <c r="CT25" i="15"/>
  <c r="CS25" i="15"/>
  <c r="CR25" i="15"/>
  <c r="CQ25" i="15"/>
  <c r="CP25" i="15"/>
  <c r="CO25" i="15"/>
  <c r="CN25" i="15"/>
  <c r="CM25" i="15"/>
  <c r="CL25" i="15"/>
  <c r="CK25" i="15"/>
  <c r="CJ25" i="15"/>
  <c r="CI25" i="15"/>
  <c r="CH25" i="15"/>
  <c r="CG25" i="15"/>
  <c r="CF25" i="15"/>
  <c r="CE25" i="15"/>
  <c r="CD25" i="15"/>
  <c r="CC25" i="15"/>
  <c r="CB25" i="15"/>
  <c r="CA25" i="15"/>
  <c r="BZ25" i="15"/>
  <c r="BY25" i="15"/>
  <c r="BX25" i="15"/>
  <c r="BW25" i="15"/>
  <c r="BV25" i="15"/>
  <c r="EG25" i="15" s="1"/>
  <c r="BU25" i="15"/>
  <c r="EF25" i="15" s="1"/>
  <c r="BT25" i="15"/>
  <c r="EE25" i="15" s="1"/>
  <c r="BS25" i="15"/>
  <c r="ED25" i="15" s="1"/>
  <c r="BR25" i="15"/>
  <c r="EC25" i="15" s="1"/>
  <c r="BQ25" i="15"/>
  <c r="EB25" i="15" s="1"/>
  <c r="BP25" i="15"/>
  <c r="EA25" i="15" s="1"/>
  <c r="BO25" i="15"/>
  <c r="DZ25" i="15" s="1"/>
  <c r="BN25" i="15"/>
  <c r="DY25" i="15" s="1"/>
  <c r="BM25" i="15"/>
  <c r="DX25" i="15" s="1"/>
  <c r="BL25" i="15"/>
  <c r="DW25" i="15" s="1"/>
  <c r="BK25" i="15"/>
  <c r="DV25" i="15" s="1"/>
  <c r="BJ25" i="15"/>
  <c r="DU25" i="15" s="1"/>
  <c r="BI25" i="15"/>
  <c r="DT25" i="15" s="1"/>
  <c r="BH25" i="15"/>
  <c r="DS25" i="15" s="1"/>
  <c r="BG25" i="15"/>
  <c r="DR25" i="15" s="1"/>
  <c r="BF25" i="15"/>
  <c r="DQ25" i="15" s="1"/>
  <c r="BE25" i="15"/>
  <c r="DP25" i="15" s="1"/>
  <c r="BD25" i="15"/>
  <c r="DO25" i="15" s="1"/>
  <c r="BC25" i="15"/>
  <c r="DN25" i="15" s="1"/>
  <c r="BB25" i="15"/>
  <c r="DM25" i="15" s="1"/>
  <c r="BA25" i="15"/>
  <c r="DL25" i="15" s="1"/>
  <c r="AZ25" i="15"/>
  <c r="DK25" i="15" s="1"/>
  <c r="AY25" i="15"/>
  <c r="DJ25" i="15" s="1"/>
  <c r="AX25" i="15"/>
  <c r="DI25" i="15" s="1"/>
  <c r="AW25" i="15"/>
  <c r="DH25" i="15" s="1"/>
  <c r="AV25" i="15"/>
  <c r="DG25" i="15" s="1"/>
  <c r="AU25" i="15"/>
  <c r="DF25" i="15" s="1"/>
  <c r="AT25" i="15"/>
  <c r="DE25" i="15" s="1"/>
  <c r="AS25" i="15"/>
  <c r="DD25" i="15" s="1"/>
  <c r="AR25" i="15"/>
  <c r="A25" i="15"/>
  <c r="DB24" i="15"/>
  <c r="DA24" i="15"/>
  <c r="CZ24" i="15"/>
  <c r="CY24" i="15"/>
  <c r="CX24" i="15"/>
  <c r="CW24" i="15"/>
  <c r="CV24" i="15"/>
  <c r="CU24" i="15"/>
  <c r="CT24" i="15"/>
  <c r="CS24" i="15"/>
  <c r="CR24" i="15"/>
  <c r="CQ24" i="15"/>
  <c r="CP24" i="15"/>
  <c r="CO24" i="15"/>
  <c r="CN24" i="15"/>
  <c r="CM24" i="15"/>
  <c r="CL24" i="15"/>
  <c r="CK24" i="15"/>
  <c r="CJ24" i="15"/>
  <c r="CI24" i="15"/>
  <c r="CH24" i="15"/>
  <c r="CG24" i="15"/>
  <c r="CF24" i="15"/>
  <c r="CE24" i="15"/>
  <c r="CD24" i="15"/>
  <c r="CC24" i="15"/>
  <c r="CB24" i="15"/>
  <c r="CA24" i="15"/>
  <c r="BZ24" i="15"/>
  <c r="BY24" i="15"/>
  <c r="BX24" i="15"/>
  <c r="BW24" i="15"/>
  <c r="BV24" i="15"/>
  <c r="EG24" i="15" s="1"/>
  <c r="BU24" i="15"/>
  <c r="EF24" i="15" s="1"/>
  <c r="BT24" i="15"/>
  <c r="EE24" i="15" s="1"/>
  <c r="BS24" i="15"/>
  <c r="ED24" i="15" s="1"/>
  <c r="BR24" i="15"/>
  <c r="EC24" i="15" s="1"/>
  <c r="BQ24" i="15"/>
  <c r="EB24" i="15" s="1"/>
  <c r="BP24" i="15"/>
  <c r="EA24" i="15" s="1"/>
  <c r="BO24" i="15"/>
  <c r="DZ24" i="15" s="1"/>
  <c r="BN24" i="15"/>
  <c r="DY24" i="15" s="1"/>
  <c r="BM24" i="15"/>
  <c r="DX24" i="15" s="1"/>
  <c r="BL24" i="15"/>
  <c r="DW24" i="15" s="1"/>
  <c r="BK24" i="15"/>
  <c r="DV24" i="15" s="1"/>
  <c r="BJ24" i="15"/>
  <c r="DU24" i="15" s="1"/>
  <c r="BI24" i="15"/>
  <c r="DT24" i="15" s="1"/>
  <c r="BH24" i="15"/>
  <c r="DS24" i="15" s="1"/>
  <c r="BG24" i="15"/>
  <c r="DR24" i="15" s="1"/>
  <c r="BF24" i="15"/>
  <c r="DQ24" i="15" s="1"/>
  <c r="BE24" i="15"/>
  <c r="DP24" i="15" s="1"/>
  <c r="BD24" i="15"/>
  <c r="DO24" i="15" s="1"/>
  <c r="BC24" i="15"/>
  <c r="DN24" i="15" s="1"/>
  <c r="BB24" i="15"/>
  <c r="DM24" i="15" s="1"/>
  <c r="BA24" i="15"/>
  <c r="DL24" i="15" s="1"/>
  <c r="AZ24" i="15"/>
  <c r="DK24" i="15" s="1"/>
  <c r="AY24" i="15"/>
  <c r="DJ24" i="15" s="1"/>
  <c r="AX24" i="15"/>
  <c r="DI24" i="15" s="1"/>
  <c r="AW24" i="15"/>
  <c r="DH24" i="15" s="1"/>
  <c r="AV24" i="15"/>
  <c r="DG24" i="15" s="1"/>
  <c r="AU24" i="15"/>
  <c r="DF24" i="15" s="1"/>
  <c r="AT24" i="15"/>
  <c r="DE24" i="15" s="1"/>
  <c r="AS24" i="15"/>
  <c r="DD24" i="15" s="1"/>
  <c r="AR24" i="15"/>
  <c r="A24" i="15"/>
  <c r="DB23" i="15"/>
  <c r="DA23" i="15"/>
  <c r="CZ23" i="15"/>
  <c r="CY23" i="15"/>
  <c r="CX23" i="15"/>
  <c r="CW23" i="15"/>
  <c r="CV23" i="15"/>
  <c r="CU23" i="15"/>
  <c r="CT23" i="15"/>
  <c r="CS23" i="15"/>
  <c r="CR23" i="15"/>
  <c r="CQ23" i="15"/>
  <c r="CP23" i="15"/>
  <c r="CO23" i="15"/>
  <c r="CN23" i="15"/>
  <c r="CM23" i="15"/>
  <c r="CL23" i="15"/>
  <c r="CK23" i="15"/>
  <c r="CJ23" i="15"/>
  <c r="CI23" i="15"/>
  <c r="CH23" i="15"/>
  <c r="CG23" i="15"/>
  <c r="CF23" i="15"/>
  <c r="CE23" i="15"/>
  <c r="CD23" i="15"/>
  <c r="CC23" i="15"/>
  <c r="CB23" i="15"/>
  <c r="CA23" i="15"/>
  <c r="BZ23" i="15"/>
  <c r="BY23" i="15"/>
  <c r="BX23" i="15"/>
  <c r="BW23" i="15"/>
  <c r="BV23" i="15"/>
  <c r="EG23" i="15" s="1"/>
  <c r="BU23" i="15"/>
  <c r="EF23" i="15" s="1"/>
  <c r="BT23" i="15"/>
  <c r="EE23" i="15" s="1"/>
  <c r="BS23" i="15"/>
  <c r="ED23" i="15" s="1"/>
  <c r="BR23" i="15"/>
  <c r="EC23" i="15" s="1"/>
  <c r="BQ23" i="15"/>
  <c r="EB23" i="15" s="1"/>
  <c r="BP23" i="15"/>
  <c r="EA23" i="15" s="1"/>
  <c r="BO23" i="15"/>
  <c r="DZ23" i="15" s="1"/>
  <c r="BN23" i="15"/>
  <c r="DY23" i="15" s="1"/>
  <c r="BM23" i="15"/>
  <c r="DX23" i="15" s="1"/>
  <c r="BL23" i="15"/>
  <c r="DW23" i="15" s="1"/>
  <c r="BK23" i="15"/>
  <c r="DV23" i="15" s="1"/>
  <c r="BJ23" i="15"/>
  <c r="DU23" i="15" s="1"/>
  <c r="BI23" i="15"/>
  <c r="DT23" i="15" s="1"/>
  <c r="BH23" i="15"/>
  <c r="DS23" i="15" s="1"/>
  <c r="BG23" i="15"/>
  <c r="DR23" i="15" s="1"/>
  <c r="BF23" i="15"/>
  <c r="DQ23" i="15" s="1"/>
  <c r="BE23" i="15"/>
  <c r="DP23" i="15" s="1"/>
  <c r="BD23" i="15"/>
  <c r="DO23" i="15" s="1"/>
  <c r="BC23" i="15"/>
  <c r="DN23" i="15" s="1"/>
  <c r="BB23" i="15"/>
  <c r="DM23" i="15" s="1"/>
  <c r="BA23" i="15"/>
  <c r="DL23" i="15" s="1"/>
  <c r="AZ23" i="15"/>
  <c r="DK23" i="15" s="1"/>
  <c r="AY23" i="15"/>
  <c r="DJ23" i="15" s="1"/>
  <c r="AX23" i="15"/>
  <c r="DI23" i="15" s="1"/>
  <c r="AW23" i="15"/>
  <c r="DH23" i="15" s="1"/>
  <c r="AV23" i="15"/>
  <c r="DG23" i="15" s="1"/>
  <c r="AU23" i="15"/>
  <c r="DF23" i="15" s="1"/>
  <c r="AT23" i="15"/>
  <c r="DE23" i="15" s="1"/>
  <c r="AS23" i="15"/>
  <c r="DD23" i="15" s="1"/>
  <c r="AR23" i="15"/>
  <c r="A23" i="15"/>
  <c r="DB22" i="15"/>
  <c r="DA22" i="15"/>
  <c r="CZ22" i="15"/>
  <c r="CY22" i="15"/>
  <c r="CX22" i="15"/>
  <c r="CW22" i="15"/>
  <c r="CV22" i="15"/>
  <c r="CU22" i="15"/>
  <c r="CT22" i="15"/>
  <c r="CS22" i="15"/>
  <c r="CR22" i="15"/>
  <c r="CQ22" i="15"/>
  <c r="CP22" i="15"/>
  <c r="CO22" i="15"/>
  <c r="CN22" i="15"/>
  <c r="CM22" i="15"/>
  <c r="CL22" i="15"/>
  <c r="CK22" i="15"/>
  <c r="CJ22" i="15"/>
  <c r="CI22" i="15"/>
  <c r="CH22" i="15"/>
  <c r="CG22" i="15"/>
  <c r="CF22" i="15"/>
  <c r="CE22" i="15"/>
  <c r="CD22" i="15"/>
  <c r="CC22" i="15"/>
  <c r="CB22" i="15"/>
  <c r="AR22" i="15"/>
  <c r="A22" i="15"/>
  <c r="AR21" i="15"/>
  <c r="A21" i="15"/>
  <c r="AR20" i="15"/>
  <c r="A20" i="15"/>
  <c r="BW19" i="15"/>
  <c r="BV19" i="15"/>
  <c r="EG19" i="15" s="1"/>
  <c r="BU19" i="15"/>
  <c r="EF19" i="15" s="1"/>
  <c r="BT19" i="15"/>
  <c r="EE19" i="15" s="1"/>
  <c r="BS19" i="15"/>
  <c r="ED19" i="15" s="1"/>
  <c r="BR19" i="15"/>
  <c r="EC19" i="15" s="1"/>
  <c r="BQ19" i="15"/>
  <c r="EB19" i="15" s="1"/>
  <c r="BP19" i="15"/>
  <c r="EA19" i="15" s="1"/>
  <c r="BO19" i="15"/>
  <c r="DZ19" i="15" s="1"/>
  <c r="BN19" i="15"/>
  <c r="DY19" i="15" s="1"/>
  <c r="BM19" i="15"/>
  <c r="DX19" i="15" s="1"/>
  <c r="BL19" i="15"/>
  <c r="DW19" i="15" s="1"/>
  <c r="BK19" i="15"/>
  <c r="DV19" i="15" s="1"/>
  <c r="BJ19" i="15"/>
  <c r="DU19" i="15" s="1"/>
  <c r="BI19" i="15"/>
  <c r="DT19" i="15" s="1"/>
  <c r="BH19" i="15"/>
  <c r="DS19" i="15" s="1"/>
  <c r="BG19" i="15"/>
  <c r="DR19" i="15" s="1"/>
  <c r="BF19" i="15"/>
  <c r="DQ19" i="15" s="1"/>
  <c r="BE19" i="15"/>
  <c r="DP19" i="15" s="1"/>
  <c r="BD19" i="15"/>
  <c r="DO19" i="15" s="1"/>
  <c r="BC19" i="15"/>
  <c r="DN19" i="15" s="1"/>
  <c r="BB19" i="15"/>
  <c r="DM19" i="15" s="1"/>
  <c r="BA19" i="15"/>
  <c r="DL19" i="15" s="1"/>
  <c r="AZ19" i="15"/>
  <c r="DK19" i="15" s="1"/>
  <c r="AY19" i="15"/>
  <c r="DJ19" i="15" s="1"/>
  <c r="AX19" i="15"/>
  <c r="DI19" i="15" s="1"/>
  <c r="AW19" i="15"/>
  <c r="DH19" i="15" s="1"/>
  <c r="AV19" i="15"/>
  <c r="DG19" i="15" s="1"/>
  <c r="AU19" i="15"/>
  <c r="DF19" i="15" s="1"/>
  <c r="AT19" i="15"/>
  <c r="DE19" i="15" s="1"/>
  <c r="AS19" i="15"/>
  <c r="DD19" i="15" s="1"/>
  <c r="AR19" i="15"/>
  <c r="A19" i="15"/>
  <c r="DB18" i="15"/>
  <c r="DA18" i="15"/>
  <c r="CZ18" i="15"/>
  <c r="CY18" i="15"/>
  <c r="CX18" i="15"/>
  <c r="CW18" i="15"/>
  <c r="CV18" i="15"/>
  <c r="CU18" i="15"/>
  <c r="CT18" i="15"/>
  <c r="CS18" i="15"/>
  <c r="CR18" i="15"/>
  <c r="CQ18" i="15"/>
  <c r="CP18" i="15"/>
  <c r="CO18" i="15"/>
  <c r="CN18" i="15"/>
  <c r="CM18" i="15"/>
  <c r="CL18" i="15"/>
  <c r="CK18" i="15"/>
  <c r="CJ18" i="15"/>
  <c r="CI18" i="15"/>
  <c r="CH18" i="15"/>
  <c r="CG18" i="15"/>
  <c r="CF18" i="15"/>
  <c r="CE18" i="15"/>
  <c r="CD18" i="15"/>
  <c r="CC18" i="15"/>
  <c r="CB18" i="15"/>
  <c r="CA18" i="15"/>
  <c r="BZ18" i="15"/>
  <c r="BY18" i="15"/>
  <c r="BX18" i="15"/>
  <c r="BW18" i="15"/>
  <c r="BV18" i="15"/>
  <c r="EG18" i="15" s="1"/>
  <c r="BU18" i="15"/>
  <c r="EF18" i="15" s="1"/>
  <c r="BT18" i="15"/>
  <c r="EE18" i="15" s="1"/>
  <c r="BS18" i="15"/>
  <c r="ED18" i="15" s="1"/>
  <c r="BR18" i="15"/>
  <c r="EC18" i="15" s="1"/>
  <c r="BQ18" i="15"/>
  <c r="EB18" i="15" s="1"/>
  <c r="BP18" i="15"/>
  <c r="EA18" i="15" s="1"/>
  <c r="BO18" i="15"/>
  <c r="DZ18" i="15" s="1"/>
  <c r="BN18" i="15"/>
  <c r="DY18" i="15" s="1"/>
  <c r="BM18" i="15"/>
  <c r="DX18" i="15" s="1"/>
  <c r="BL18" i="15"/>
  <c r="DW18" i="15" s="1"/>
  <c r="BK18" i="15"/>
  <c r="DV18" i="15" s="1"/>
  <c r="BJ18" i="15"/>
  <c r="DU18" i="15" s="1"/>
  <c r="BI18" i="15"/>
  <c r="DT18" i="15" s="1"/>
  <c r="BH18" i="15"/>
  <c r="DS18" i="15" s="1"/>
  <c r="BG18" i="15"/>
  <c r="DR18" i="15" s="1"/>
  <c r="BF18" i="15"/>
  <c r="DQ18" i="15" s="1"/>
  <c r="BE18" i="15"/>
  <c r="DP18" i="15" s="1"/>
  <c r="BD18" i="15"/>
  <c r="DO18" i="15" s="1"/>
  <c r="BC18" i="15"/>
  <c r="DN18" i="15" s="1"/>
  <c r="BB18" i="15"/>
  <c r="DM18" i="15" s="1"/>
  <c r="BA18" i="15"/>
  <c r="DL18" i="15" s="1"/>
  <c r="AZ18" i="15"/>
  <c r="DK18" i="15" s="1"/>
  <c r="AY18" i="15"/>
  <c r="DJ18" i="15" s="1"/>
  <c r="AX18" i="15"/>
  <c r="DI18" i="15" s="1"/>
  <c r="AW18" i="15"/>
  <c r="DH18" i="15" s="1"/>
  <c r="AV18" i="15"/>
  <c r="DG18" i="15" s="1"/>
  <c r="AU18" i="15"/>
  <c r="DF18" i="15" s="1"/>
  <c r="AT18" i="15"/>
  <c r="DE18" i="15" s="1"/>
  <c r="AS18" i="15"/>
  <c r="DD18" i="15" s="1"/>
  <c r="AR18" i="15"/>
  <c r="A18" i="15"/>
  <c r="DB17" i="15"/>
  <c r="DA17" i="15"/>
  <c r="CZ17" i="15"/>
  <c r="CY17" i="15"/>
  <c r="CX17" i="15"/>
  <c r="CW17" i="15"/>
  <c r="CV17" i="15"/>
  <c r="CU17" i="15"/>
  <c r="CT17" i="15"/>
  <c r="CS17" i="15"/>
  <c r="CR17" i="15"/>
  <c r="CQ17" i="15"/>
  <c r="CP17" i="15"/>
  <c r="CO17" i="15"/>
  <c r="CN17" i="15"/>
  <c r="CM17" i="15"/>
  <c r="CL17" i="15"/>
  <c r="CK17" i="15"/>
  <c r="CJ17" i="15"/>
  <c r="CI17" i="15"/>
  <c r="CH17" i="15"/>
  <c r="CG17" i="15"/>
  <c r="CF17" i="15"/>
  <c r="CE17" i="15"/>
  <c r="CD17" i="15"/>
  <c r="CC17" i="15"/>
  <c r="CB17" i="15"/>
  <c r="CA17" i="15"/>
  <c r="BZ17" i="15"/>
  <c r="BY17" i="15"/>
  <c r="BX17" i="15"/>
  <c r="BW17" i="15"/>
  <c r="BV17" i="15"/>
  <c r="EG17" i="15" s="1"/>
  <c r="BU17" i="15"/>
  <c r="EF17" i="15" s="1"/>
  <c r="BT17" i="15"/>
  <c r="EE17" i="15" s="1"/>
  <c r="BS17" i="15"/>
  <c r="ED17" i="15" s="1"/>
  <c r="BR17" i="15"/>
  <c r="EC17" i="15" s="1"/>
  <c r="BQ17" i="15"/>
  <c r="EB17" i="15" s="1"/>
  <c r="BP17" i="15"/>
  <c r="EA17" i="15" s="1"/>
  <c r="BO17" i="15"/>
  <c r="DZ17" i="15" s="1"/>
  <c r="BN17" i="15"/>
  <c r="DY17" i="15" s="1"/>
  <c r="BM17" i="15"/>
  <c r="DX17" i="15" s="1"/>
  <c r="BL17" i="15"/>
  <c r="DW17" i="15" s="1"/>
  <c r="BK17" i="15"/>
  <c r="DV17" i="15" s="1"/>
  <c r="BJ17" i="15"/>
  <c r="DU17" i="15" s="1"/>
  <c r="BI17" i="15"/>
  <c r="DT17" i="15" s="1"/>
  <c r="BH17" i="15"/>
  <c r="DS17" i="15" s="1"/>
  <c r="BG17" i="15"/>
  <c r="DR17" i="15" s="1"/>
  <c r="BF17" i="15"/>
  <c r="DQ17" i="15" s="1"/>
  <c r="BE17" i="15"/>
  <c r="DP17" i="15" s="1"/>
  <c r="BD17" i="15"/>
  <c r="DO17" i="15" s="1"/>
  <c r="BC17" i="15"/>
  <c r="DN17" i="15" s="1"/>
  <c r="BB17" i="15"/>
  <c r="DM17" i="15" s="1"/>
  <c r="BA17" i="15"/>
  <c r="DL17" i="15" s="1"/>
  <c r="AZ17" i="15"/>
  <c r="DK17" i="15" s="1"/>
  <c r="AY17" i="15"/>
  <c r="DJ17" i="15" s="1"/>
  <c r="AX17" i="15"/>
  <c r="DI17" i="15" s="1"/>
  <c r="AW17" i="15"/>
  <c r="DH17" i="15" s="1"/>
  <c r="AV17" i="15"/>
  <c r="DG17" i="15" s="1"/>
  <c r="AU17" i="15"/>
  <c r="DF17" i="15" s="1"/>
  <c r="AT17" i="15"/>
  <c r="DE17" i="15" s="1"/>
  <c r="AS17" i="15"/>
  <c r="DD17" i="15" s="1"/>
  <c r="AR17" i="15"/>
  <c r="A17" i="15"/>
  <c r="DB16" i="15"/>
  <c r="DA16" i="15"/>
  <c r="CZ16" i="15"/>
  <c r="CY16" i="15"/>
  <c r="CX16" i="15"/>
  <c r="CW16" i="15"/>
  <c r="CV16" i="15"/>
  <c r="CU16" i="15"/>
  <c r="CT16" i="15"/>
  <c r="CS16" i="15"/>
  <c r="CR16" i="15"/>
  <c r="CQ16" i="15"/>
  <c r="CP16" i="15"/>
  <c r="CO16" i="15"/>
  <c r="CN16" i="15"/>
  <c r="CM16" i="15"/>
  <c r="CL16" i="15"/>
  <c r="CK16" i="15"/>
  <c r="CJ16" i="15"/>
  <c r="CI16" i="15"/>
  <c r="CH16" i="15"/>
  <c r="CG16" i="15"/>
  <c r="CF16" i="15"/>
  <c r="CE16" i="15"/>
  <c r="CD16" i="15"/>
  <c r="CC16" i="15"/>
  <c r="CB16" i="15"/>
  <c r="CA16" i="15"/>
  <c r="BZ16" i="15"/>
  <c r="BY16" i="15"/>
  <c r="BX16" i="15"/>
  <c r="BW16" i="15"/>
  <c r="BV16" i="15"/>
  <c r="EG16" i="15" s="1"/>
  <c r="BU16" i="15"/>
  <c r="EF16" i="15" s="1"/>
  <c r="BT16" i="15"/>
  <c r="EE16" i="15" s="1"/>
  <c r="BS16" i="15"/>
  <c r="ED16" i="15" s="1"/>
  <c r="BR16" i="15"/>
  <c r="EC16" i="15" s="1"/>
  <c r="BQ16" i="15"/>
  <c r="EB16" i="15" s="1"/>
  <c r="BP16" i="15"/>
  <c r="EA16" i="15" s="1"/>
  <c r="BO16" i="15"/>
  <c r="DZ16" i="15" s="1"/>
  <c r="BN16" i="15"/>
  <c r="DY16" i="15" s="1"/>
  <c r="BM16" i="15"/>
  <c r="DX16" i="15" s="1"/>
  <c r="BL16" i="15"/>
  <c r="DW16" i="15" s="1"/>
  <c r="BK16" i="15"/>
  <c r="DV16" i="15" s="1"/>
  <c r="BJ16" i="15"/>
  <c r="DU16" i="15" s="1"/>
  <c r="BI16" i="15"/>
  <c r="DT16" i="15" s="1"/>
  <c r="BH16" i="15"/>
  <c r="DS16" i="15" s="1"/>
  <c r="BG16" i="15"/>
  <c r="DR16" i="15" s="1"/>
  <c r="BF16" i="15"/>
  <c r="DQ16" i="15" s="1"/>
  <c r="BE16" i="15"/>
  <c r="DP16" i="15" s="1"/>
  <c r="BD16" i="15"/>
  <c r="DO16" i="15" s="1"/>
  <c r="BC16" i="15"/>
  <c r="DN16" i="15" s="1"/>
  <c r="BB16" i="15"/>
  <c r="DM16" i="15" s="1"/>
  <c r="BA16" i="15"/>
  <c r="DL16" i="15" s="1"/>
  <c r="AZ16" i="15"/>
  <c r="DK16" i="15" s="1"/>
  <c r="AY16" i="15"/>
  <c r="DJ16" i="15" s="1"/>
  <c r="AX16" i="15"/>
  <c r="DI16" i="15" s="1"/>
  <c r="AW16" i="15"/>
  <c r="DH16" i="15" s="1"/>
  <c r="AV16" i="15"/>
  <c r="DG16" i="15" s="1"/>
  <c r="AU16" i="15"/>
  <c r="DF16" i="15" s="1"/>
  <c r="AT16" i="15"/>
  <c r="DE16" i="15" s="1"/>
  <c r="AS16" i="15"/>
  <c r="DD16" i="15" s="1"/>
  <c r="AR16" i="15"/>
  <c r="A16" i="15"/>
  <c r="DB15" i="15"/>
  <c r="DA15" i="15"/>
  <c r="CZ15" i="15"/>
  <c r="CY15" i="15"/>
  <c r="CX15" i="15"/>
  <c r="CW15" i="15"/>
  <c r="CV15" i="15"/>
  <c r="CU15" i="15"/>
  <c r="CT15" i="15"/>
  <c r="CS15" i="15"/>
  <c r="CR15" i="15"/>
  <c r="CQ15" i="15"/>
  <c r="CP15" i="15"/>
  <c r="CO15" i="15"/>
  <c r="CN15" i="15"/>
  <c r="CM15" i="15"/>
  <c r="CL15" i="15"/>
  <c r="CK15" i="15"/>
  <c r="CJ15" i="15"/>
  <c r="CI15" i="15"/>
  <c r="CH15" i="15"/>
  <c r="CG15" i="15"/>
  <c r="CF15" i="15"/>
  <c r="CE15" i="15"/>
  <c r="CD15" i="15"/>
  <c r="CC15" i="15"/>
  <c r="CB15" i="15"/>
  <c r="CA15" i="15"/>
  <c r="BZ15" i="15"/>
  <c r="BY15" i="15"/>
  <c r="BX15" i="15"/>
  <c r="BW15" i="15"/>
  <c r="BV15" i="15"/>
  <c r="EG15" i="15" s="1"/>
  <c r="BU15" i="15"/>
  <c r="EF15" i="15" s="1"/>
  <c r="BT15" i="15"/>
  <c r="EE15" i="15" s="1"/>
  <c r="BS15" i="15"/>
  <c r="ED15" i="15" s="1"/>
  <c r="BR15" i="15"/>
  <c r="EC15" i="15" s="1"/>
  <c r="BQ15" i="15"/>
  <c r="EB15" i="15" s="1"/>
  <c r="BP15" i="15"/>
  <c r="EA15" i="15" s="1"/>
  <c r="BO15" i="15"/>
  <c r="DZ15" i="15" s="1"/>
  <c r="BN15" i="15"/>
  <c r="DY15" i="15" s="1"/>
  <c r="BM15" i="15"/>
  <c r="DX15" i="15" s="1"/>
  <c r="BL15" i="15"/>
  <c r="DW15" i="15" s="1"/>
  <c r="BK15" i="15"/>
  <c r="DV15" i="15" s="1"/>
  <c r="BJ15" i="15"/>
  <c r="DU15" i="15" s="1"/>
  <c r="BI15" i="15"/>
  <c r="DT15" i="15" s="1"/>
  <c r="BH15" i="15"/>
  <c r="DS15" i="15" s="1"/>
  <c r="BG15" i="15"/>
  <c r="DR15" i="15" s="1"/>
  <c r="BF15" i="15"/>
  <c r="DQ15" i="15" s="1"/>
  <c r="BE15" i="15"/>
  <c r="DP15" i="15" s="1"/>
  <c r="BD15" i="15"/>
  <c r="DO15" i="15" s="1"/>
  <c r="BC15" i="15"/>
  <c r="DN15" i="15" s="1"/>
  <c r="BB15" i="15"/>
  <c r="DM15" i="15" s="1"/>
  <c r="BA15" i="15"/>
  <c r="DL15" i="15" s="1"/>
  <c r="AZ15" i="15"/>
  <c r="DK15" i="15" s="1"/>
  <c r="AY15" i="15"/>
  <c r="DJ15" i="15" s="1"/>
  <c r="AX15" i="15"/>
  <c r="DI15" i="15" s="1"/>
  <c r="AW15" i="15"/>
  <c r="DH15" i="15" s="1"/>
  <c r="AV15" i="15"/>
  <c r="DG15" i="15" s="1"/>
  <c r="AU15" i="15"/>
  <c r="DF15" i="15" s="1"/>
  <c r="AT15" i="15"/>
  <c r="DE15" i="15" s="1"/>
  <c r="AS15" i="15"/>
  <c r="DD15" i="15" s="1"/>
  <c r="AR15" i="15"/>
  <c r="A15" i="15"/>
  <c r="DB14" i="15"/>
  <c r="DA14" i="15"/>
  <c r="CZ14" i="15"/>
  <c r="CY14" i="15"/>
  <c r="CX14" i="15"/>
  <c r="CW14" i="15"/>
  <c r="CV14" i="15"/>
  <c r="CU14" i="15"/>
  <c r="CT14" i="15"/>
  <c r="CS14" i="15"/>
  <c r="CR14" i="15"/>
  <c r="CQ14" i="15"/>
  <c r="CP14" i="15"/>
  <c r="CO14" i="15"/>
  <c r="CN14" i="15"/>
  <c r="CM14" i="15"/>
  <c r="CL14" i="15"/>
  <c r="CK14" i="15"/>
  <c r="CJ14" i="15"/>
  <c r="CI14" i="15"/>
  <c r="CH14" i="15"/>
  <c r="CG14" i="15"/>
  <c r="CF14" i="15"/>
  <c r="CE14" i="15"/>
  <c r="CD14" i="15"/>
  <c r="CC14" i="15"/>
  <c r="CB14" i="15"/>
  <c r="CA14" i="15"/>
  <c r="BZ14" i="15"/>
  <c r="BY14" i="15"/>
  <c r="BX14" i="15"/>
  <c r="BW14" i="15"/>
  <c r="BV14" i="15"/>
  <c r="EG14" i="15" s="1"/>
  <c r="BU14" i="15"/>
  <c r="EF14" i="15" s="1"/>
  <c r="BT14" i="15"/>
  <c r="EE14" i="15" s="1"/>
  <c r="BS14" i="15"/>
  <c r="ED14" i="15" s="1"/>
  <c r="BR14" i="15"/>
  <c r="EC14" i="15" s="1"/>
  <c r="BQ14" i="15"/>
  <c r="EB14" i="15" s="1"/>
  <c r="BP14" i="15"/>
  <c r="EA14" i="15" s="1"/>
  <c r="BO14" i="15"/>
  <c r="DZ14" i="15" s="1"/>
  <c r="BN14" i="15"/>
  <c r="DY14" i="15" s="1"/>
  <c r="BM14" i="15"/>
  <c r="DX14" i="15" s="1"/>
  <c r="BL14" i="15"/>
  <c r="DW14" i="15" s="1"/>
  <c r="BK14" i="15"/>
  <c r="DV14" i="15" s="1"/>
  <c r="BJ14" i="15"/>
  <c r="DU14" i="15" s="1"/>
  <c r="BI14" i="15"/>
  <c r="DT14" i="15" s="1"/>
  <c r="BH14" i="15"/>
  <c r="DS14" i="15" s="1"/>
  <c r="BG14" i="15"/>
  <c r="DR14" i="15" s="1"/>
  <c r="BF14" i="15"/>
  <c r="DQ14" i="15" s="1"/>
  <c r="BE14" i="15"/>
  <c r="DP14" i="15" s="1"/>
  <c r="BD14" i="15"/>
  <c r="DO14" i="15" s="1"/>
  <c r="BC14" i="15"/>
  <c r="DN14" i="15" s="1"/>
  <c r="BB14" i="15"/>
  <c r="DM14" i="15" s="1"/>
  <c r="BA14" i="15"/>
  <c r="DL14" i="15" s="1"/>
  <c r="AZ14" i="15"/>
  <c r="DK14" i="15" s="1"/>
  <c r="AY14" i="15"/>
  <c r="DJ14" i="15" s="1"/>
  <c r="AX14" i="15"/>
  <c r="DI14" i="15" s="1"/>
  <c r="AW14" i="15"/>
  <c r="DH14" i="15" s="1"/>
  <c r="AV14" i="15"/>
  <c r="DG14" i="15" s="1"/>
  <c r="AU14" i="15"/>
  <c r="DF14" i="15" s="1"/>
  <c r="AT14" i="15"/>
  <c r="DE14" i="15" s="1"/>
  <c r="AS14" i="15"/>
  <c r="DD14" i="15" s="1"/>
  <c r="AR14" i="15"/>
  <c r="A14" i="15"/>
  <c r="DB13" i="15"/>
  <c r="DA13" i="15"/>
  <c r="CZ13" i="15"/>
  <c r="CY13" i="15"/>
  <c r="CX13" i="15"/>
  <c r="CW13" i="15"/>
  <c r="CV13" i="15"/>
  <c r="CU13" i="15"/>
  <c r="CT13" i="15"/>
  <c r="CS13" i="15"/>
  <c r="CR13" i="15"/>
  <c r="CQ13" i="15"/>
  <c r="CP13" i="15"/>
  <c r="CO13" i="15"/>
  <c r="CN13" i="15"/>
  <c r="CM13" i="15"/>
  <c r="CL13" i="15"/>
  <c r="CK13" i="15"/>
  <c r="CJ13" i="15"/>
  <c r="CI13" i="15"/>
  <c r="CH13" i="15"/>
  <c r="CG13" i="15"/>
  <c r="CF13" i="15"/>
  <c r="CE13" i="15"/>
  <c r="CD13" i="15"/>
  <c r="CC13" i="15"/>
  <c r="CB13" i="15"/>
  <c r="CA13" i="15"/>
  <c r="BZ13" i="15"/>
  <c r="BY13" i="15"/>
  <c r="BX13" i="15"/>
  <c r="BW13" i="15"/>
  <c r="BV13" i="15"/>
  <c r="EG13" i="15" s="1"/>
  <c r="BU13" i="15"/>
  <c r="EF13" i="15" s="1"/>
  <c r="BT13" i="15"/>
  <c r="EE13" i="15" s="1"/>
  <c r="BS13" i="15"/>
  <c r="ED13" i="15" s="1"/>
  <c r="BR13" i="15"/>
  <c r="EC13" i="15" s="1"/>
  <c r="BQ13" i="15"/>
  <c r="EB13" i="15" s="1"/>
  <c r="BP13" i="15"/>
  <c r="EA13" i="15" s="1"/>
  <c r="BO13" i="15"/>
  <c r="DZ13" i="15" s="1"/>
  <c r="BN13" i="15"/>
  <c r="DY13" i="15" s="1"/>
  <c r="BM13" i="15"/>
  <c r="DX13" i="15" s="1"/>
  <c r="BL13" i="15"/>
  <c r="DW13" i="15" s="1"/>
  <c r="BK13" i="15"/>
  <c r="DV13" i="15" s="1"/>
  <c r="BJ13" i="15"/>
  <c r="DU13" i="15" s="1"/>
  <c r="BI13" i="15"/>
  <c r="DT13" i="15" s="1"/>
  <c r="BH13" i="15"/>
  <c r="DS13" i="15" s="1"/>
  <c r="BG13" i="15"/>
  <c r="DR13" i="15" s="1"/>
  <c r="BF13" i="15"/>
  <c r="DQ13" i="15" s="1"/>
  <c r="BE13" i="15"/>
  <c r="DP13" i="15" s="1"/>
  <c r="BD13" i="15"/>
  <c r="DO13" i="15" s="1"/>
  <c r="BC13" i="15"/>
  <c r="DN13" i="15" s="1"/>
  <c r="BB13" i="15"/>
  <c r="DM13" i="15" s="1"/>
  <c r="BA13" i="15"/>
  <c r="DL13" i="15" s="1"/>
  <c r="AZ13" i="15"/>
  <c r="DK13" i="15" s="1"/>
  <c r="AY13" i="15"/>
  <c r="DJ13" i="15" s="1"/>
  <c r="AX13" i="15"/>
  <c r="DI13" i="15" s="1"/>
  <c r="AW13" i="15"/>
  <c r="DH13" i="15" s="1"/>
  <c r="AV13" i="15"/>
  <c r="DG13" i="15" s="1"/>
  <c r="AU13" i="15"/>
  <c r="DF13" i="15" s="1"/>
  <c r="AT13" i="15"/>
  <c r="DE13" i="15" s="1"/>
  <c r="AS13" i="15"/>
  <c r="DD13" i="15" s="1"/>
  <c r="AR13" i="15"/>
  <c r="A13" i="15"/>
  <c r="DB12" i="15"/>
  <c r="DA12" i="15"/>
  <c r="CZ12" i="15"/>
  <c r="CY12" i="15"/>
  <c r="CX12" i="15"/>
  <c r="CW12" i="15"/>
  <c r="CV12" i="15"/>
  <c r="CU12" i="15"/>
  <c r="CT12" i="15"/>
  <c r="AR12" i="15"/>
  <c r="A12" i="15"/>
  <c r="AR11" i="15"/>
  <c r="A11" i="15"/>
  <c r="AR10" i="15"/>
  <c r="A10" i="15"/>
  <c r="AR9" i="15"/>
  <c r="A9" i="15"/>
  <c r="AR8" i="15"/>
  <c r="A8" i="15"/>
  <c r="AR7" i="15"/>
  <c r="A7" i="15"/>
  <c r="AR6" i="15"/>
  <c r="A6" i="15"/>
  <c r="AO5" i="15"/>
  <c r="AN5" i="15"/>
  <c r="AM5" i="15"/>
  <c r="AL5" i="15"/>
  <c r="AK5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B4" i="15"/>
  <c r="AF3" i="15"/>
  <c r="AE3" i="15"/>
  <c r="AD3" i="15"/>
  <c r="AC3" i="15"/>
  <c r="AB3" i="15"/>
  <c r="AA3" i="15"/>
  <c r="Z3" i="15"/>
  <c r="Y3" i="15"/>
  <c r="X3" i="15"/>
  <c r="W3" i="15"/>
  <c r="V3" i="15"/>
  <c r="U3" i="15"/>
  <c r="T3" i="15"/>
  <c r="S3" i="15"/>
  <c r="R3" i="15"/>
  <c r="Q3" i="15"/>
  <c r="P3" i="15"/>
  <c r="O3" i="15"/>
  <c r="N3" i="15"/>
  <c r="M3" i="15"/>
  <c r="L3" i="15"/>
  <c r="K3" i="15"/>
  <c r="J3" i="15"/>
  <c r="I3" i="15"/>
  <c r="H3" i="15"/>
  <c r="G3" i="15"/>
  <c r="F3" i="15"/>
  <c r="E3" i="15"/>
  <c r="D3" i="15"/>
  <c r="C3" i="15"/>
  <c r="B3" i="15"/>
  <c r="A1" i="15"/>
  <c r="AF44" i="14"/>
  <c r="AF43" i="14"/>
  <c r="AC43" i="14"/>
  <c r="AB43" i="14"/>
  <c r="V43" i="14"/>
  <c r="U43" i="14"/>
  <c r="O43" i="14"/>
  <c r="N43" i="14"/>
  <c r="H43" i="14"/>
  <c r="G43" i="14"/>
  <c r="AF42" i="14"/>
  <c r="AE42" i="14"/>
  <c r="AD42" i="14"/>
  <c r="AC42" i="14"/>
  <c r="AB42" i="14"/>
  <c r="AA42" i="14"/>
  <c r="Z42" i="14"/>
  <c r="Y42" i="14"/>
  <c r="X42" i="14"/>
  <c r="W42" i="14"/>
  <c r="V42" i="14"/>
  <c r="U42" i="14"/>
  <c r="T42" i="14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B42" i="14"/>
  <c r="A40" i="14"/>
  <c r="A39" i="14"/>
  <c r="AI37" i="14"/>
  <c r="AH37" i="14"/>
  <c r="AF37" i="14"/>
  <c r="AE37" i="14"/>
  <c r="AD37" i="14"/>
  <c r="AC37" i="14"/>
  <c r="AB37" i="14"/>
  <c r="AA37" i="14"/>
  <c r="Z37" i="14"/>
  <c r="Y37" i="14"/>
  <c r="X37" i="14"/>
  <c r="W37" i="14"/>
  <c r="V37" i="14"/>
  <c r="U37" i="14"/>
  <c r="T37" i="14"/>
  <c r="S37" i="14"/>
  <c r="R37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B37" i="14"/>
  <c r="A37" i="14"/>
  <c r="AI36" i="14"/>
  <c r="AH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B36" i="14"/>
  <c r="A36" i="14"/>
  <c r="AI35" i="14"/>
  <c r="AH35" i="14"/>
  <c r="AF35" i="14"/>
  <c r="AE35" i="14"/>
  <c r="AD35" i="14"/>
  <c r="AC35" i="14"/>
  <c r="AB35" i="14"/>
  <c r="AA35" i="14"/>
  <c r="Z35" i="14"/>
  <c r="Y35" i="14"/>
  <c r="X35" i="14"/>
  <c r="W35" i="14"/>
  <c r="V35" i="14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B35" i="14"/>
  <c r="A35" i="14"/>
  <c r="AI34" i="14"/>
  <c r="AH34" i="14"/>
  <c r="AF34" i="14"/>
  <c r="AE34" i="14"/>
  <c r="AD34" i="14"/>
  <c r="AC34" i="14"/>
  <c r="AB34" i="14"/>
  <c r="AA34" i="14"/>
  <c r="Z34" i="14"/>
  <c r="Y34" i="14"/>
  <c r="X34" i="14"/>
  <c r="W34" i="14"/>
  <c r="V34" i="14"/>
  <c r="U34" i="14"/>
  <c r="T34" i="14"/>
  <c r="S34" i="14"/>
  <c r="R34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B34" i="14"/>
  <c r="A34" i="14"/>
  <c r="AI33" i="14"/>
  <c r="AH33" i="14"/>
  <c r="AF33" i="14"/>
  <c r="AE33" i="14"/>
  <c r="AD33" i="14"/>
  <c r="AC33" i="14"/>
  <c r="AB33" i="14"/>
  <c r="AA33" i="14"/>
  <c r="Z33" i="14"/>
  <c r="Y33" i="14"/>
  <c r="X33" i="14"/>
  <c r="W33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B33" i="14"/>
  <c r="A33" i="14"/>
  <c r="EG30" i="14"/>
  <c r="DA30" i="14"/>
  <c r="DB30" i="14" s="1"/>
  <c r="CZ30" i="14"/>
  <c r="CY30" i="14"/>
  <c r="CX30" i="14"/>
  <c r="CW30" i="14"/>
  <c r="CV30" i="14"/>
  <c r="CU30" i="14"/>
  <c r="CT30" i="14"/>
  <c r="CS30" i="14"/>
  <c r="CR30" i="14"/>
  <c r="CQ30" i="14"/>
  <c r="CP30" i="14"/>
  <c r="CO30" i="14"/>
  <c r="CN30" i="14"/>
  <c r="CM30" i="14"/>
  <c r="CL30" i="14"/>
  <c r="CK30" i="14"/>
  <c r="CJ30" i="14"/>
  <c r="CI30" i="14"/>
  <c r="CH30" i="14"/>
  <c r="CG30" i="14"/>
  <c r="CF30" i="14"/>
  <c r="CE30" i="14"/>
  <c r="CD30" i="14"/>
  <c r="CC30" i="14"/>
  <c r="CB30" i="14"/>
  <c r="CA30" i="14"/>
  <c r="BZ30" i="14"/>
  <c r="BY30" i="14"/>
  <c r="BX30" i="14"/>
  <c r="BV30" i="14"/>
  <c r="BW30" i="14" s="1"/>
  <c r="DC30" i="15" s="1"/>
  <c r="BU30" i="14"/>
  <c r="EF30" i="14" s="1"/>
  <c r="BT30" i="14"/>
  <c r="EE30" i="14" s="1"/>
  <c r="BS30" i="14"/>
  <c r="ED30" i="14" s="1"/>
  <c r="BR30" i="14"/>
  <c r="EC30" i="14" s="1"/>
  <c r="BQ30" i="14"/>
  <c r="EB30" i="14" s="1"/>
  <c r="BP30" i="14"/>
  <c r="EA30" i="14" s="1"/>
  <c r="BO30" i="14"/>
  <c r="DZ30" i="14" s="1"/>
  <c r="BN30" i="14"/>
  <c r="DY30" i="14" s="1"/>
  <c r="BM30" i="14"/>
  <c r="DX30" i="14" s="1"/>
  <c r="BL30" i="14"/>
  <c r="DW30" i="14" s="1"/>
  <c r="BK30" i="14"/>
  <c r="DV30" i="14" s="1"/>
  <c r="BJ30" i="14"/>
  <c r="DU30" i="14" s="1"/>
  <c r="BI30" i="14"/>
  <c r="DT30" i="14" s="1"/>
  <c r="BH30" i="14"/>
  <c r="DS30" i="14" s="1"/>
  <c r="BG30" i="14"/>
  <c r="DR30" i="14" s="1"/>
  <c r="BF30" i="14"/>
  <c r="DQ30" i="14" s="1"/>
  <c r="BE30" i="14"/>
  <c r="DP30" i="14" s="1"/>
  <c r="BD30" i="14"/>
  <c r="DO30" i="14" s="1"/>
  <c r="BC30" i="14"/>
  <c r="DN30" i="14" s="1"/>
  <c r="BB30" i="14"/>
  <c r="DM30" i="14" s="1"/>
  <c r="BA30" i="14"/>
  <c r="DL30" i="14" s="1"/>
  <c r="AZ30" i="14"/>
  <c r="DK30" i="14" s="1"/>
  <c r="AY30" i="14"/>
  <c r="DJ30" i="14" s="1"/>
  <c r="AX30" i="14"/>
  <c r="DI30" i="14" s="1"/>
  <c r="AW30" i="14"/>
  <c r="DH30" i="14" s="1"/>
  <c r="AV30" i="14"/>
  <c r="DG30" i="14" s="1"/>
  <c r="AU30" i="14"/>
  <c r="DF30" i="14" s="1"/>
  <c r="AT30" i="14"/>
  <c r="DE30" i="14" s="1"/>
  <c r="AS30" i="14"/>
  <c r="DD30" i="14" s="1"/>
  <c r="AR30" i="14"/>
  <c r="A30" i="14"/>
  <c r="EG29" i="14"/>
  <c r="DA29" i="14"/>
  <c r="DB29" i="14" s="1"/>
  <c r="CZ29" i="14"/>
  <c r="CY29" i="14"/>
  <c r="CX29" i="14"/>
  <c r="CW29" i="14"/>
  <c r="CV29" i="14"/>
  <c r="CU29" i="14"/>
  <c r="CT29" i="14"/>
  <c r="CS29" i="14"/>
  <c r="CR29" i="14"/>
  <c r="CQ29" i="14"/>
  <c r="CP29" i="14"/>
  <c r="CO29" i="14"/>
  <c r="CN29" i="14"/>
  <c r="CM29" i="14"/>
  <c r="CL29" i="14"/>
  <c r="CK29" i="14"/>
  <c r="CJ29" i="14"/>
  <c r="CI29" i="14"/>
  <c r="CH29" i="14"/>
  <c r="CG29" i="14"/>
  <c r="CF29" i="14"/>
  <c r="CE29" i="14"/>
  <c r="CD29" i="14"/>
  <c r="CC29" i="14"/>
  <c r="CB29" i="14"/>
  <c r="CA29" i="14"/>
  <c r="BZ29" i="14"/>
  <c r="BY29" i="14"/>
  <c r="BX29" i="14"/>
  <c r="BV29" i="14"/>
  <c r="BW29" i="14" s="1"/>
  <c r="DC29" i="15" s="1"/>
  <c r="BU29" i="14"/>
  <c r="EF29" i="14" s="1"/>
  <c r="BT29" i="14"/>
  <c r="EE29" i="14" s="1"/>
  <c r="BS29" i="14"/>
  <c r="ED29" i="14" s="1"/>
  <c r="BR29" i="14"/>
  <c r="EC29" i="14" s="1"/>
  <c r="BQ29" i="14"/>
  <c r="EB29" i="14" s="1"/>
  <c r="BP29" i="14"/>
  <c r="EA29" i="14" s="1"/>
  <c r="BO29" i="14"/>
  <c r="DZ29" i="14" s="1"/>
  <c r="BN29" i="14"/>
  <c r="DY29" i="14" s="1"/>
  <c r="BM29" i="14"/>
  <c r="DX29" i="14" s="1"/>
  <c r="BL29" i="14"/>
  <c r="DW29" i="14" s="1"/>
  <c r="BK29" i="14"/>
  <c r="DV29" i="14" s="1"/>
  <c r="BJ29" i="14"/>
  <c r="DU29" i="14" s="1"/>
  <c r="BI29" i="14"/>
  <c r="DT29" i="14" s="1"/>
  <c r="BH29" i="14"/>
  <c r="DS29" i="14" s="1"/>
  <c r="BG29" i="14"/>
  <c r="DR29" i="14" s="1"/>
  <c r="BF29" i="14"/>
  <c r="DQ29" i="14" s="1"/>
  <c r="BE29" i="14"/>
  <c r="DP29" i="14" s="1"/>
  <c r="BD29" i="14"/>
  <c r="DO29" i="14" s="1"/>
  <c r="BC29" i="14"/>
  <c r="DN29" i="14" s="1"/>
  <c r="BB29" i="14"/>
  <c r="DM29" i="14" s="1"/>
  <c r="BA29" i="14"/>
  <c r="DL29" i="14" s="1"/>
  <c r="AZ29" i="14"/>
  <c r="DK29" i="14" s="1"/>
  <c r="AY29" i="14"/>
  <c r="DJ29" i="14" s="1"/>
  <c r="AX29" i="14"/>
  <c r="DI29" i="14" s="1"/>
  <c r="AW29" i="14"/>
  <c r="DH29" i="14" s="1"/>
  <c r="AV29" i="14"/>
  <c r="DG29" i="14" s="1"/>
  <c r="AU29" i="14"/>
  <c r="DF29" i="14" s="1"/>
  <c r="AT29" i="14"/>
  <c r="DE29" i="14" s="1"/>
  <c r="AS29" i="14"/>
  <c r="DD29" i="14" s="1"/>
  <c r="AR29" i="14"/>
  <c r="A29" i="14"/>
  <c r="EG28" i="14"/>
  <c r="DA28" i="14"/>
  <c r="DB28" i="14" s="1"/>
  <c r="CZ28" i="14"/>
  <c r="CY28" i="14"/>
  <c r="CX28" i="14"/>
  <c r="CW28" i="14"/>
  <c r="CV28" i="14"/>
  <c r="CU28" i="14"/>
  <c r="CT28" i="14"/>
  <c r="CS28" i="14"/>
  <c r="CR28" i="14"/>
  <c r="CQ28" i="14"/>
  <c r="CP28" i="14"/>
  <c r="CO28" i="14"/>
  <c r="CN28" i="14"/>
  <c r="CM28" i="14"/>
  <c r="CL28" i="14"/>
  <c r="CK28" i="14"/>
  <c r="CJ28" i="14"/>
  <c r="CI28" i="14"/>
  <c r="CH28" i="14"/>
  <c r="CG28" i="14"/>
  <c r="CF28" i="14"/>
  <c r="CE28" i="14"/>
  <c r="CD28" i="14"/>
  <c r="CC28" i="14"/>
  <c r="CB28" i="14"/>
  <c r="CA28" i="14"/>
  <c r="BZ28" i="14"/>
  <c r="BY28" i="14"/>
  <c r="BX28" i="14"/>
  <c r="BV28" i="14"/>
  <c r="BW28" i="14" s="1"/>
  <c r="DC28" i="15" s="1"/>
  <c r="BU28" i="14"/>
  <c r="EF28" i="14" s="1"/>
  <c r="BT28" i="14"/>
  <c r="EE28" i="14" s="1"/>
  <c r="BS28" i="14"/>
  <c r="ED28" i="14" s="1"/>
  <c r="BR28" i="14"/>
  <c r="EC28" i="14" s="1"/>
  <c r="BQ28" i="14"/>
  <c r="EB28" i="14" s="1"/>
  <c r="BP28" i="14"/>
  <c r="EA28" i="14" s="1"/>
  <c r="BO28" i="14"/>
  <c r="DZ28" i="14" s="1"/>
  <c r="BN28" i="14"/>
  <c r="DY28" i="14" s="1"/>
  <c r="BM28" i="14"/>
  <c r="DX28" i="14" s="1"/>
  <c r="BL28" i="14"/>
  <c r="DW28" i="14" s="1"/>
  <c r="BK28" i="14"/>
  <c r="DV28" i="14" s="1"/>
  <c r="BJ28" i="14"/>
  <c r="DU28" i="14" s="1"/>
  <c r="BI28" i="14"/>
  <c r="DT28" i="14" s="1"/>
  <c r="BH28" i="14"/>
  <c r="DS28" i="14" s="1"/>
  <c r="BG28" i="14"/>
  <c r="DR28" i="14" s="1"/>
  <c r="BF28" i="14"/>
  <c r="DQ28" i="14" s="1"/>
  <c r="BE28" i="14"/>
  <c r="DP28" i="14" s="1"/>
  <c r="BD28" i="14"/>
  <c r="DO28" i="14" s="1"/>
  <c r="BC28" i="14"/>
  <c r="DN28" i="14" s="1"/>
  <c r="BB28" i="14"/>
  <c r="DM28" i="14" s="1"/>
  <c r="BA28" i="14"/>
  <c r="DL28" i="14" s="1"/>
  <c r="AZ28" i="14"/>
  <c r="DK28" i="14" s="1"/>
  <c r="AY28" i="14"/>
  <c r="DJ28" i="14" s="1"/>
  <c r="AX28" i="14"/>
  <c r="DI28" i="14" s="1"/>
  <c r="AW28" i="14"/>
  <c r="DH28" i="14" s="1"/>
  <c r="AV28" i="14"/>
  <c r="DG28" i="14" s="1"/>
  <c r="AU28" i="14"/>
  <c r="DF28" i="14" s="1"/>
  <c r="AT28" i="14"/>
  <c r="DE28" i="14" s="1"/>
  <c r="AS28" i="14"/>
  <c r="DD28" i="14" s="1"/>
  <c r="AR28" i="14"/>
  <c r="A28" i="14"/>
  <c r="AQ28" i="14" s="1"/>
  <c r="EG27" i="14"/>
  <c r="DA27" i="14"/>
  <c r="DB27" i="14" s="1"/>
  <c r="CZ27" i="14"/>
  <c r="CY27" i="14"/>
  <c r="CX27" i="14"/>
  <c r="CW27" i="14"/>
  <c r="CV27" i="14"/>
  <c r="CU27" i="14"/>
  <c r="CT27" i="14"/>
  <c r="CS27" i="14"/>
  <c r="CR27" i="14"/>
  <c r="CQ27" i="14"/>
  <c r="CP27" i="14"/>
  <c r="CO27" i="14"/>
  <c r="CN27" i="14"/>
  <c r="CM27" i="14"/>
  <c r="CL27" i="14"/>
  <c r="CK27" i="14"/>
  <c r="CJ27" i="14"/>
  <c r="CI27" i="14"/>
  <c r="CH27" i="14"/>
  <c r="CG27" i="14"/>
  <c r="CF27" i="14"/>
  <c r="CE27" i="14"/>
  <c r="CD27" i="14"/>
  <c r="CC27" i="14"/>
  <c r="CB27" i="14"/>
  <c r="CA27" i="14"/>
  <c r="BZ27" i="14"/>
  <c r="BY27" i="14"/>
  <c r="BX27" i="14"/>
  <c r="BV27" i="14"/>
  <c r="BW27" i="14" s="1"/>
  <c r="DC27" i="15" s="1"/>
  <c r="BU27" i="14"/>
  <c r="EF27" i="14" s="1"/>
  <c r="BT27" i="14"/>
  <c r="EE27" i="14" s="1"/>
  <c r="BS27" i="14"/>
  <c r="ED27" i="14" s="1"/>
  <c r="BR27" i="14"/>
  <c r="EC27" i="14" s="1"/>
  <c r="BQ27" i="14"/>
  <c r="EB27" i="14" s="1"/>
  <c r="BP27" i="14"/>
  <c r="EA27" i="14" s="1"/>
  <c r="BO27" i="14"/>
  <c r="DZ27" i="14" s="1"/>
  <c r="BN27" i="14"/>
  <c r="DY27" i="14" s="1"/>
  <c r="BM27" i="14"/>
  <c r="DX27" i="14" s="1"/>
  <c r="BL27" i="14"/>
  <c r="DW27" i="14" s="1"/>
  <c r="BK27" i="14"/>
  <c r="DV27" i="14" s="1"/>
  <c r="BJ27" i="14"/>
  <c r="DU27" i="14" s="1"/>
  <c r="BI27" i="14"/>
  <c r="DT27" i="14" s="1"/>
  <c r="BH27" i="14"/>
  <c r="DS27" i="14" s="1"/>
  <c r="BG27" i="14"/>
  <c r="DR27" i="14" s="1"/>
  <c r="BF27" i="14"/>
  <c r="DQ27" i="14" s="1"/>
  <c r="BE27" i="14"/>
  <c r="DP27" i="14" s="1"/>
  <c r="BD27" i="14"/>
  <c r="DO27" i="14" s="1"/>
  <c r="BC27" i="14"/>
  <c r="DN27" i="14" s="1"/>
  <c r="BB27" i="14"/>
  <c r="DM27" i="14" s="1"/>
  <c r="BA27" i="14"/>
  <c r="DL27" i="14" s="1"/>
  <c r="AZ27" i="14"/>
  <c r="DK27" i="14" s="1"/>
  <c r="AY27" i="14"/>
  <c r="DJ27" i="14" s="1"/>
  <c r="AX27" i="14"/>
  <c r="DI27" i="14" s="1"/>
  <c r="AW27" i="14"/>
  <c r="DH27" i="14" s="1"/>
  <c r="AV27" i="14"/>
  <c r="DG27" i="14" s="1"/>
  <c r="AU27" i="14"/>
  <c r="DF27" i="14" s="1"/>
  <c r="AT27" i="14"/>
  <c r="DE27" i="14" s="1"/>
  <c r="AS27" i="14"/>
  <c r="DD27" i="14" s="1"/>
  <c r="AR27" i="14"/>
  <c r="A27" i="14"/>
  <c r="EG26" i="14"/>
  <c r="DA26" i="14"/>
  <c r="DB26" i="14" s="1"/>
  <c r="CZ26" i="14"/>
  <c r="CY26" i="14"/>
  <c r="CX26" i="14"/>
  <c r="CW26" i="14"/>
  <c r="CV26" i="14"/>
  <c r="CU26" i="14"/>
  <c r="CT26" i="14"/>
  <c r="CS26" i="14"/>
  <c r="CR26" i="14"/>
  <c r="CQ26" i="14"/>
  <c r="CP26" i="14"/>
  <c r="CO26" i="14"/>
  <c r="CN26" i="14"/>
  <c r="CM26" i="14"/>
  <c r="CL26" i="14"/>
  <c r="CK26" i="14"/>
  <c r="CJ26" i="14"/>
  <c r="CI26" i="14"/>
  <c r="CH26" i="14"/>
  <c r="CG26" i="14"/>
  <c r="CF26" i="14"/>
  <c r="CE26" i="14"/>
  <c r="CD26" i="14"/>
  <c r="CC26" i="14"/>
  <c r="CB26" i="14"/>
  <c r="CA26" i="14"/>
  <c r="BZ26" i="14"/>
  <c r="BY26" i="14"/>
  <c r="BX26" i="14"/>
  <c r="BV26" i="14"/>
  <c r="BW26" i="14" s="1"/>
  <c r="DC26" i="15" s="1"/>
  <c r="BU26" i="14"/>
  <c r="EF26" i="14" s="1"/>
  <c r="BT26" i="14"/>
  <c r="EE26" i="14" s="1"/>
  <c r="BS26" i="14"/>
  <c r="ED26" i="14" s="1"/>
  <c r="BR26" i="14"/>
  <c r="EC26" i="14" s="1"/>
  <c r="BQ26" i="14"/>
  <c r="EB26" i="14" s="1"/>
  <c r="BP26" i="14"/>
  <c r="EA26" i="14" s="1"/>
  <c r="BO26" i="14"/>
  <c r="DZ26" i="14" s="1"/>
  <c r="BN26" i="14"/>
  <c r="DY26" i="14" s="1"/>
  <c r="BM26" i="14"/>
  <c r="DX26" i="14" s="1"/>
  <c r="BL26" i="14"/>
  <c r="DW26" i="14" s="1"/>
  <c r="BK26" i="14"/>
  <c r="DV26" i="14" s="1"/>
  <c r="BJ26" i="14"/>
  <c r="DU26" i="14" s="1"/>
  <c r="BI26" i="14"/>
  <c r="DT26" i="14" s="1"/>
  <c r="BH26" i="14"/>
  <c r="DS26" i="14" s="1"/>
  <c r="BG26" i="14"/>
  <c r="DR26" i="14" s="1"/>
  <c r="BF26" i="14"/>
  <c r="DQ26" i="14" s="1"/>
  <c r="BE26" i="14"/>
  <c r="DP26" i="14" s="1"/>
  <c r="BD26" i="14"/>
  <c r="DO26" i="14" s="1"/>
  <c r="BC26" i="14"/>
  <c r="DN26" i="14" s="1"/>
  <c r="BB26" i="14"/>
  <c r="DM26" i="14" s="1"/>
  <c r="BA26" i="14"/>
  <c r="DL26" i="14" s="1"/>
  <c r="AZ26" i="14"/>
  <c r="DK26" i="14" s="1"/>
  <c r="AY26" i="14"/>
  <c r="DJ26" i="14" s="1"/>
  <c r="AX26" i="14"/>
  <c r="DI26" i="14" s="1"/>
  <c r="AW26" i="14"/>
  <c r="DH26" i="14" s="1"/>
  <c r="AV26" i="14"/>
  <c r="DG26" i="14" s="1"/>
  <c r="AU26" i="14"/>
  <c r="DF26" i="14" s="1"/>
  <c r="AT26" i="14"/>
  <c r="DE26" i="14" s="1"/>
  <c r="AS26" i="14"/>
  <c r="DD26" i="14" s="1"/>
  <c r="AR26" i="14"/>
  <c r="A26" i="14"/>
  <c r="EG25" i="14"/>
  <c r="DA25" i="14"/>
  <c r="DB25" i="14" s="1"/>
  <c r="CZ25" i="14"/>
  <c r="CY25" i="14"/>
  <c r="CX25" i="14"/>
  <c r="CW25" i="14"/>
  <c r="CV25" i="14"/>
  <c r="CU25" i="14"/>
  <c r="CT25" i="14"/>
  <c r="CS25" i="14"/>
  <c r="CR25" i="14"/>
  <c r="CQ25" i="14"/>
  <c r="CP25" i="14"/>
  <c r="CO25" i="14"/>
  <c r="CN25" i="14"/>
  <c r="CM25" i="14"/>
  <c r="CL25" i="14"/>
  <c r="CK25" i="14"/>
  <c r="CJ25" i="14"/>
  <c r="CI25" i="14"/>
  <c r="CH25" i="14"/>
  <c r="CG25" i="14"/>
  <c r="CF25" i="14"/>
  <c r="CE25" i="14"/>
  <c r="CD25" i="14"/>
  <c r="CC25" i="14"/>
  <c r="CB25" i="14"/>
  <c r="CA25" i="14"/>
  <c r="BZ25" i="14"/>
  <c r="BY25" i="14"/>
  <c r="BX25" i="14"/>
  <c r="BV25" i="14"/>
  <c r="BW25" i="14" s="1"/>
  <c r="DC25" i="15" s="1"/>
  <c r="BU25" i="14"/>
  <c r="EF25" i="14" s="1"/>
  <c r="BT25" i="14"/>
  <c r="EE25" i="14" s="1"/>
  <c r="BS25" i="14"/>
  <c r="ED25" i="14" s="1"/>
  <c r="BR25" i="14"/>
  <c r="EC25" i="14" s="1"/>
  <c r="BQ25" i="14"/>
  <c r="EB25" i="14" s="1"/>
  <c r="BP25" i="14"/>
  <c r="EA25" i="14" s="1"/>
  <c r="BO25" i="14"/>
  <c r="DZ25" i="14" s="1"/>
  <c r="BN25" i="14"/>
  <c r="DY25" i="14" s="1"/>
  <c r="BM25" i="14"/>
  <c r="DX25" i="14" s="1"/>
  <c r="BL25" i="14"/>
  <c r="DW25" i="14" s="1"/>
  <c r="BK25" i="14"/>
  <c r="DV25" i="14" s="1"/>
  <c r="BJ25" i="14"/>
  <c r="DU25" i="14" s="1"/>
  <c r="BI25" i="14"/>
  <c r="DT25" i="14" s="1"/>
  <c r="BH25" i="14"/>
  <c r="DS25" i="14" s="1"/>
  <c r="BG25" i="14"/>
  <c r="DR25" i="14" s="1"/>
  <c r="BF25" i="14"/>
  <c r="DQ25" i="14" s="1"/>
  <c r="BE25" i="14"/>
  <c r="DP25" i="14" s="1"/>
  <c r="BD25" i="14"/>
  <c r="DO25" i="14" s="1"/>
  <c r="BC25" i="14"/>
  <c r="DN25" i="14" s="1"/>
  <c r="BB25" i="14"/>
  <c r="DM25" i="14" s="1"/>
  <c r="BA25" i="14"/>
  <c r="DL25" i="14" s="1"/>
  <c r="AZ25" i="14"/>
  <c r="DK25" i="14" s="1"/>
  <c r="AY25" i="14"/>
  <c r="DJ25" i="14" s="1"/>
  <c r="AX25" i="14"/>
  <c r="DI25" i="14" s="1"/>
  <c r="AW25" i="14"/>
  <c r="DH25" i="14" s="1"/>
  <c r="AV25" i="14"/>
  <c r="DG25" i="14" s="1"/>
  <c r="AU25" i="14"/>
  <c r="DF25" i="14" s="1"/>
  <c r="AT25" i="14"/>
  <c r="DE25" i="14" s="1"/>
  <c r="AS25" i="14"/>
  <c r="DD25" i="14" s="1"/>
  <c r="AR25" i="14"/>
  <c r="A25" i="14"/>
  <c r="EG24" i="14"/>
  <c r="DA24" i="14"/>
  <c r="DB24" i="14" s="1"/>
  <c r="CZ24" i="14"/>
  <c r="CY24" i="14"/>
  <c r="CX24" i="14"/>
  <c r="CW24" i="14"/>
  <c r="CV24" i="14"/>
  <c r="CU24" i="14"/>
  <c r="CT24" i="14"/>
  <c r="CS24" i="14"/>
  <c r="CR24" i="14"/>
  <c r="CQ24" i="14"/>
  <c r="CP24" i="14"/>
  <c r="CO24" i="14"/>
  <c r="CN24" i="14"/>
  <c r="AR24" i="14"/>
  <c r="A24" i="14"/>
  <c r="AR23" i="14"/>
  <c r="A23" i="14"/>
  <c r="AR22" i="14"/>
  <c r="A22" i="14"/>
  <c r="AR21" i="14"/>
  <c r="A21" i="14"/>
  <c r="AR20" i="14"/>
  <c r="A20" i="14"/>
  <c r="AR19" i="14"/>
  <c r="A19" i="14"/>
  <c r="AR18" i="14"/>
  <c r="A18" i="14"/>
  <c r="AR17" i="14"/>
  <c r="A17" i="14"/>
  <c r="AR16" i="14"/>
  <c r="A16" i="14"/>
  <c r="AR15" i="14"/>
  <c r="A15" i="14"/>
  <c r="AR14" i="14"/>
  <c r="A14" i="14"/>
  <c r="AR13" i="14"/>
  <c r="A13" i="14"/>
  <c r="AR12" i="14"/>
  <c r="A12" i="14"/>
  <c r="AR11" i="14"/>
  <c r="A11" i="14"/>
  <c r="AR10" i="14"/>
  <c r="A10" i="14"/>
  <c r="AR9" i="14"/>
  <c r="A9" i="14"/>
  <c r="AR8" i="14"/>
  <c r="A8" i="14"/>
  <c r="AR7" i="14"/>
  <c r="A7" i="14"/>
  <c r="AR6" i="14"/>
  <c r="A6" i="14"/>
  <c r="AO5" i="14"/>
  <c r="AN5" i="14"/>
  <c r="AM5" i="14"/>
  <c r="AL5" i="14"/>
  <c r="AK5" i="14"/>
  <c r="AF4" i="14"/>
  <c r="AE4" i="14"/>
  <c r="AD4" i="14"/>
  <c r="AC4" i="14"/>
  <c r="AB4" i="14"/>
  <c r="AA4" i="14"/>
  <c r="Z4" i="14"/>
  <c r="Y4" i="14"/>
  <c r="X4" i="14"/>
  <c r="W4" i="14"/>
  <c r="V4" i="14"/>
  <c r="U4" i="14"/>
  <c r="T4" i="14"/>
  <c r="S4" i="14"/>
  <c r="R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F3" i="14"/>
  <c r="AE3" i="14"/>
  <c r="AD3" i="14"/>
  <c r="AC3" i="14"/>
  <c r="AB3" i="14"/>
  <c r="AA3" i="14"/>
  <c r="Z3" i="14"/>
  <c r="Y3" i="14"/>
  <c r="X3" i="14"/>
  <c r="W3" i="14"/>
  <c r="V3" i="14"/>
  <c r="U3" i="14"/>
  <c r="T3" i="14"/>
  <c r="S3" i="14"/>
  <c r="R3" i="14"/>
  <c r="Q3" i="14"/>
  <c r="P3" i="14"/>
  <c r="O3" i="14"/>
  <c r="N3" i="14"/>
  <c r="M3" i="14"/>
  <c r="L3" i="14"/>
  <c r="K3" i="14"/>
  <c r="J3" i="14"/>
  <c r="I3" i="14"/>
  <c r="H3" i="14"/>
  <c r="G3" i="14"/>
  <c r="F3" i="14"/>
  <c r="E3" i="14"/>
  <c r="D3" i="14"/>
  <c r="C3" i="14"/>
  <c r="B3" i="14"/>
  <c r="A1" i="14"/>
  <c r="AF43" i="13"/>
  <c r="AE43" i="13"/>
  <c r="Y43" i="13"/>
  <c r="X43" i="13"/>
  <c r="R43" i="13"/>
  <c r="Q43" i="13"/>
  <c r="K43" i="13"/>
  <c r="J43" i="13"/>
  <c r="D43" i="13"/>
  <c r="C43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42" i="13"/>
  <c r="A40" i="13"/>
  <c r="A39" i="13"/>
  <c r="AI37" i="13"/>
  <c r="AH37" i="13"/>
  <c r="AF37" i="13"/>
  <c r="AE37" i="13"/>
  <c r="AD37" i="13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B37" i="13"/>
  <c r="A37" i="13"/>
  <c r="AI36" i="13"/>
  <c r="AH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B36" i="13"/>
  <c r="A36" i="13"/>
  <c r="AI35" i="13"/>
  <c r="AH35" i="13"/>
  <c r="AF35" i="13"/>
  <c r="AE35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B35" i="13"/>
  <c r="A35" i="13"/>
  <c r="AI34" i="13"/>
  <c r="AH34" i="13"/>
  <c r="AF34" i="13"/>
  <c r="AE34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B34" i="13"/>
  <c r="A34" i="13"/>
  <c r="AI33" i="13"/>
  <c r="AH33" i="13"/>
  <c r="AF33" i="13"/>
  <c r="AE33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B33" i="13"/>
  <c r="A33" i="13"/>
  <c r="DB30" i="13"/>
  <c r="DA30" i="13"/>
  <c r="CZ30" i="13"/>
  <c r="CY30" i="13"/>
  <c r="CX30" i="13"/>
  <c r="CW30" i="13"/>
  <c r="CV30" i="13"/>
  <c r="CU30" i="13"/>
  <c r="CT30" i="13"/>
  <c r="CS30" i="13"/>
  <c r="CR30" i="13"/>
  <c r="CQ30" i="13"/>
  <c r="CP30" i="13"/>
  <c r="CO30" i="13"/>
  <c r="CN30" i="13"/>
  <c r="CM30" i="13"/>
  <c r="CL30" i="13"/>
  <c r="CK30" i="13"/>
  <c r="CJ30" i="13"/>
  <c r="CI30" i="13"/>
  <c r="CH30" i="13"/>
  <c r="CG30" i="13"/>
  <c r="CF30" i="13"/>
  <c r="CE30" i="13"/>
  <c r="CD30" i="13"/>
  <c r="CC30" i="13"/>
  <c r="CB30" i="13"/>
  <c r="CA30" i="13"/>
  <c r="BZ30" i="13"/>
  <c r="BY30" i="13"/>
  <c r="BX30" i="13"/>
  <c r="BW30" i="13"/>
  <c r="DC30" i="14" s="1"/>
  <c r="BV30" i="13"/>
  <c r="EG30" i="13" s="1"/>
  <c r="BU30" i="13"/>
  <c r="EF30" i="13" s="1"/>
  <c r="BT30" i="13"/>
  <c r="EE30" i="13" s="1"/>
  <c r="BS30" i="13"/>
  <c r="ED30" i="13" s="1"/>
  <c r="BR30" i="13"/>
  <c r="EC30" i="13" s="1"/>
  <c r="BQ30" i="13"/>
  <c r="EB30" i="13" s="1"/>
  <c r="BP30" i="13"/>
  <c r="EA30" i="13" s="1"/>
  <c r="BO30" i="13"/>
  <c r="DZ30" i="13" s="1"/>
  <c r="BN30" i="13"/>
  <c r="DY30" i="13" s="1"/>
  <c r="BM30" i="13"/>
  <c r="DX30" i="13" s="1"/>
  <c r="BL30" i="13"/>
  <c r="DW30" i="13" s="1"/>
  <c r="BK30" i="13"/>
  <c r="DV30" i="13" s="1"/>
  <c r="BJ30" i="13"/>
  <c r="DU30" i="13" s="1"/>
  <c r="BI30" i="13"/>
  <c r="DT30" i="13" s="1"/>
  <c r="BH30" i="13"/>
  <c r="DS30" i="13" s="1"/>
  <c r="BG30" i="13"/>
  <c r="DR30" i="13" s="1"/>
  <c r="BF30" i="13"/>
  <c r="DQ30" i="13" s="1"/>
  <c r="BE30" i="13"/>
  <c r="DP30" i="13" s="1"/>
  <c r="BD30" i="13"/>
  <c r="DO30" i="13" s="1"/>
  <c r="BC30" i="13"/>
  <c r="DN30" i="13" s="1"/>
  <c r="BB30" i="13"/>
  <c r="DM30" i="13" s="1"/>
  <c r="BA30" i="13"/>
  <c r="DL30" i="13" s="1"/>
  <c r="AZ30" i="13"/>
  <c r="DK30" i="13" s="1"/>
  <c r="AY30" i="13"/>
  <c r="DJ30" i="13" s="1"/>
  <c r="AX30" i="13"/>
  <c r="DI30" i="13" s="1"/>
  <c r="AW30" i="13"/>
  <c r="DH30" i="13" s="1"/>
  <c r="AR30" i="13"/>
  <c r="A30" i="13"/>
  <c r="AR29" i="13"/>
  <c r="A29" i="13"/>
  <c r="AR28" i="13"/>
  <c r="A28" i="13"/>
  <c r="AR27" i="13"/>
  <c r="A27" i="13"/>
  <c r="AR26" i="13"/>
  <c r="A26" i="13"/>
  <c r="AR25" i="13"/>
  <c r="A25" i="13"/>
  <c r="AR24" i="13"/>
  <c r="A24" i="13"/>
  <c r="AR23" i="13"/>
  <c r="A23" i="13"/>
  <c r="AR22" i="13"/>
  <c r="A22" i="13"/>
  <c r="AR21" i="13"/>
  <c r="A21" i="13"/>
  <c r="AR20" i="13"/>
  <c r="A20" i="13"/>
  <c r="AR19" i="13"/>
  <c r="A19" i="13"/>
  <c r="AR18" i="13"/>
  <c r="A18" i="13"/>
  <c r="AR17" i="13"/>
  <c r="A17" i="13"/>
  <c r="AR16" i="13"/>
  <c r="A16" i="13"/>
  <c r="AR15" i="13"/>
  <c r="A15" i="13"/>
  <c r="AR14" i="13"/>
  <c r="A14" i="13"/>
  <c r="AR13" i="13"/>
  <c r="A13" i="13"/>
  <c r="AR12" i="13"/>
  <c r="A12" i="13"/>
  <c r="AR11" i="13"/>
  <c r="A11" i="13"/>
  <c r="AR10" i="13"/>
  <c r="A10" i="13"/>
  <c r="AR9" i="13"/>
  <c r="A9" i="13"/>
  <c r="AR8" i="13"/>
  <c r="A8" i="13"/>
  <c r="AR7" i="13"/>
  <c r="A7" i="13"/>
  <c r="AR6" i="13"/>
  <c r="A6" i="13"/>
  <c r="AO5" i="13"/>
  <c r="AN5" i="13"/>
  <c r="AM5" i="13"/>
  <c r="AL5" i="13"/>
  <c r="AK5" i="13"/>
  <c r="AF4" i="13"/>
  <c r="AE4" i="13"/>
  <c r="AD4" i="13"/>
  <c r="AC4" i="13"/>
  <c r="AB4" i="13"/>
  <c r="AA4" i="13"/>
  <c r="Z4" i="13"/>
  <c r="Y4" i="13"/>
  <c r="X4" i="13"/>
  <c r="W4" i="13"/>
  <c r="V4" i="13"/>
  <c r="U4" i="13"/>
  <c r="T4" i="13"/>
  <c r="S4" i="13"/>
  <c r="R4" i="13"/>
  <c r="Q4" i="13"/>
  <c r="P4" i="13"/>
  <c r="O4" i="13"/>
  <c r="N4" i="13"/>
  <c r="M4" i="13"/>
  <c r="L4" i="13"/>
  <c r="K4" i="13"/>
  <c r="J4" i="13"/>
  <c r="I4" i="13"/>
  <c r="H4" i="13"/>
  <c r="G4" i="13"/>
  <c r="F4" i="13"/>
  <c r="E4" i="13"/>
  <c r="D4" i="13"/>
  <c r="C4" i="13"/>
  <c r="B4" i="13"/>
  <c r="AF3" i="13"/>
  <c r="AE3" i="13"/>
  <c r="AD3" i="13"/>
  <c r="AC3" i="13"/>
  <c r="AB3" i="13"/>
  <c r="AA3" i="13"/>
  <c r="Z3" i="13"/>
  <c r="Y3" i="13"/>
  <c r="X3" i="13"/>
  <c r="W3" i="13"/>
  <c r="V3" i="13"/>
  <c r="U3" i="13"/>
  <c r="T3" i="13"/>
  <c r="S3" i="13"/>
  <c r="R3" i="13"/>
  <c r="Q3" i="13"/>
  <c r="P3" i="13"/>
  <c r="O3" i="13"/>
  <c r="N3" i="13"/>
  <c r="M3" i="13"/>
  <c r="L3" i="13"/>
  <c r="K3" i="13"/>
  <c r="J3" i="13"/>
  <c r="I3" i="13"/>
  <c r="H3" i="13"/>
  <c r="G3" i="13"/>
  <c r="F3" i="13"/>
  <c r="E3" i="13"/>
  <c r="D3" i="13"/>
  <c r="C3" i="13"/>
  <c r="B3" i="13"/>
  <c r="A1" i="13"/>
  <c r="AF44" i="12"/>
  <c r="AF43" i="12"/>
  <c r="AA43" i="12"/>
  <c r="Z43" i="12"/>
  <c r="T43" i="12"/>
  <c r="S43" i="12"/>
  <c r="M43" i="12"/>
  <c r="L43" i="12"/>
  <c r="F43" i="12"/>
  <c r="E43" i="12"/>
  <c r="A40" i="12"/>
  <c r="A39" i="12"/>
  <c r="AI37" i="12"/>
  <c r="AH37" i="12"/>
  <c r="A37" i="12"/>
  <c r="AI36" i="12"/>
  <c r="AH36" i="12"/>
  <c r="A36" i="12"/>
  <c r="AI35" i="12"/>
  <c r="AH35" i="12"/>
  <c r="A35" i="12"/>
  <c r="AI34" i="12"/>
  <c r="AH34" i="12"/>
  <c r="A34" i="12"/>
  <c r="AI33" i="12"/>
  <c r="AH33" i="12"/>
  <c r="A33" i="12"/>
  <c r="AR30" i="12"/>
  <c r="A30" i="12"/>
  <c r="AR29" i="12"/>
  <c r="A29" i="12"/>
  <c r="AR28" i="12"/>
  <c r="A28" i="12"/>
  <c r="AR27" i="12"/>
  <c r="A27" i="12"/>
  <c r="AR26" i="12"/>
  <c r="A26" i="12"/>
  <c r="AR25" i="12"/>
  <c r="A25" i="12"/>
  <c r="AR24" i="12"/>
  <c r="A24" i="12"/>
  <c r="AR23" i="12"/>
  <c r="A23" i="12"/>
  <c r="AR22" i="12"/>
  <c r="A22" i="12"/>
  <c r="EG21" i="12"/>
  <c r="DA21" i="12"/>
  <c r="DB21" i="12" s="1"/>
  <c r="CZ21" i="12"/>
  <c r="CY21" i="12"/>
  <c r="CX21" i="12"/>
  <c r="CW21" i="12"/>
  <c r="CV21" i="12"/>
  <c r="CU21" i="12"/>
  <c r="CT21" i="12"/>
  <c r="CS21" i="12"/>
  <c r="CR21" i="12"/>
  <c r="CQ21" i="12"/>
  <c r="CP21" i="12"/>
  <c r="CO21" i="12"/>
  <c r="CN21" i="12"/>
  <c r="CM21" i="12"/>
  <c r="CL21" i="12"/>
  <c r="CK21" i="12"/>
  <c r="CJ21" i="12"/>
  <c r="CI21" i="12"/>
  <c r="CH21" i="12"/>
  <c r="CG21" i="12"/>
  <c r="CF21" i="12"/>
  <c r="CE21" i="12"/>
  <c r="CD21" i="12"/>
  <c r="CC21" i="12"/>
  <c r="CB21" i="12"/>
  <c r="CA21" i="12"/>
  <c r="BZ21" i="12"/>
  <c r="BY21" i="12"/>
  <c r="BX21" i="12"/>
  <c r="BV21" i="12"/>
  <c r="BW21" i="12" s="1"/>
  <c r="BU21" i="12"/>
  <c r="EF21" i="12" s="1"/>
  <c r="BT21" i="12"/>
  <c r="EE21" i="12" s="1"/>
  <c r="BS21" i="12"/>
  <c r="ED21" i="12" s="1"/>
  <c r="BR21" i="12"/>
  <c r="EC21" i="12" s="1"/>
  <c r="BQ21" i="12"/>
  <c r="EB21" i="12" s="1"/>
  <c r="BP21" i="12"/>
  <c r="EA21" i="12" s="1"/>
  <c r="BO21" i="12"/>
  <c r="DZ21" i="12" s="1"/>
  <c r="BN21" i="12"/>
  <c r="DY21" i="12" s="1"/>
  <c r="BM21" i="12"/>
  <c r="DX21" i="12" s="1"/>
  <c r="BL21" i="12"/>
  <c r="DW21" i="12" s="1"/>
  <c r="BK21" i="12"/>
  <c r="DV21" i="12" s="1"/>
  <c r="BJ21" i="12"/>
  <c r="DU21" i="12" s="1"/>
  <c r="BI21" i="12"/>
  <c r="DT21" i="12" s="1"/>
  <c r="BH21" i="12"/>
  <c r="DS21" i="12" s="1"/>
  <c r="BG21" i="12"/>
  <c r="DR21" i="12" s="1"/>
  <c r="BF21" i="12"/>
  <c r="DQ21" i="12" s="1"/>
  <c r="BE21" i="12"/>
  <c r="DP21" i="12" s="1"/>
  <c r="BD21" i="12"/>
  <c r="DO21" i="12" s="1"/>
  <c r="BC21" i="12"/>
  <c r="DN21" i="12" s="1"/>
  <c r="BB21" i="12"/>
  <c r="DM21" i="12" s="1"/>
  <c r="BA21" i="12"/>
  <c r="DL21" i="12" s="1"/>
  <c r="AZ21" i="12"/>
  <c r="DK21" i="12" s="1"/>
  <c r="AY21" i="12"/>
  <c r="DJ21" i="12" s="1"/>
  <c r="AX21" i="12"/>
  <c r="DI21" i="12" s="1"/>
  <c r="AW21" i="12"/>
  <c r="DH21" i="12" s="1"/>
  <c r="AV21" i="12"/>
  <c r="DG21" i="12" s="1"/>
  <c r="AU21" i="12"/>
  <c r="DF21" i="12" s="1"/>
  <c r="AT21" i="12"/>
  <c r="DE21" i="12" s="1"/>
  <c r="AS21" i="12"/>
  <c r="DD21" i="12" s="1"/>
  <c r="AR21" i="12"/>
  <c r="A21" i="12"/>
  <c r="EG20" i="12"/>
  <c r="DA20" i="12"/>
  <c r="DB20" i="12" s="1"/>
  <c r="CZ20" i="12"/>
  <c r="CY20" i="12"/>
  <c r="CX20" i="12"/>
  <c r="CW20" i="12"/>
  <c r="CV20" i="12"/>
  <c r="CU20" i="12"/>
  <c r="CT20" i="12"/>
  <c r="CS20" i="12"/>
  <c r="CR20" i="12"/>
  <c r="CQ20" i="12"/>
  <c r="CP20" i="12"/>
  <c r="CO20" i="12"/>
  <c r="CN20" i="12"/>
  <c r="CM20" i="12"/>
  <c r="CL20" i="12"/>
  <c r="CK20" i="12"/>
  <c r="CJ20" i="12"/>
  <c r="CI20" i="12"/>
  <c r="CH20" i="12"/>
  <c r="CG20" i="12"/>
  <c r="CF20" i="12"/>
  <c r="CE20" i="12"/>
  <c r="CD20" i="12"/>
  <c r="CC20" i="12"/>
  <c r="CB20" i="12"/>
  <c r="CA20" i="12"/>
  <c r="BZ20" i="12"/>
  <c r="BY20" i="12"/>
  <c r="BX20" i="12"/>
  <c r="BV20" i="12"/>
  <c r="BW20" i="12" s="1"/>
  <c r="BU20" i="12"/>
  <c r="EF20" i="12" s="1"/>
  <c r="BT20" i="12"/>
  <c r="EE20" i="12" s="1"/>
  <c r="BS20" i="12"/>
  <c r="ED20" i="12" s="1"/>
  <c r="BR20" i="12"/>
  <c r="EC20" i="12" s="1"/>
  <c r="BQ20" i="12"/>
  <c r="EB20" i="12" s="1"/>
  <c r="BP20" i="12"/>
  <c r="EA20" i="12" s="1"/>
  <c r="BO20" i="12"/>
  <c r="DZ20" i="12" s="1"/>
  <c r="BN20" i="12"/>
  <c r="DY20" i="12" s="1"/>
  <c r="BM20" i="12"/>
  <c r="DX20" i="12" s="1"/>
  <c r="BL20" i="12"/>
  <c r="DW20" i="12" s="1"/>
  <c r="BK20" i="12"/>
  <c r="DV20" i="12" s="1"/>
  <c r="BJ20" i="12"/>
  <c r="DU20" i="12" s="1"/>
  <c r="BI20" i="12"/>
  <c r="DT20" i="12" s="1"/>
  <c r="BH20" i="12"/>
  <c r="DS20" i="12" s="1"/>
  <c r="BG20" i="12"/>
  <c r="DR20" i="12" s="1"/>
  <c r="BF20" i="12"/>
  <c r="DQ20" i="12" s="1"/>
  <c r="BE20" i="12"/>
  <c r="DP20" i="12" s="1"/>
  <c r="BD20" i="12"/>
  <c r="DO20" i="12" s="1"/>
  <c r="BC20" i="12"/>
  <c r="DN20" i="12" s="1"/>
  <c r="BB20" i="12"/>
  <c r="DM20" i="12" s="1"/>
  <c r="BA20" i="12"/>
  <c r="DL20" i="12" s="1"/>
  <c r="AZ20" i="12"/>
  <c r="DK20" i="12" s="1"/>
  <c r="AY20" i="12"/>
  <c r="DJ20" i="12" s="1"/>
  <c r="AX20" i="12"/>
  <c r="DI20" i="12" s="1"/>
  <c r="AW20" i="12"/>
  <c r="DH20" i="12" s="1"/>
  <c r="AV20" i="12"/>
  <c r="DG20" i="12" s="1"/>
  <c r="AU20" i="12"/>
  <c r="DF20" i="12" s="1"/>
  <c r="AT20" i="12"/>
  <c r="DE20" i="12" s="1"/>
  <c r="AS20" i="12"/>
  <c r="DD20" i="12" s="1"/>
  <c r="AR20" i="12"/>
  <c r="A20" i="12"/>
  <c r="EG19" i="12"/>
  <c r="DA19" i="12"/>
  <c r="DB19" i="12" s="1"/>
  <c r="CZ19" i="12"/>
  <c r="CY19" i="12"/>
  <c r="CX19" i="12"/>
  <c r="CW19" i="12"/>
  <c r="CV19" i="12"/>
  <c r="CU19" i="12"/>
  <c r="CT19" i="12"/>
  <c r="CS19" i="12"/>
  <c r="CR19" i="12"/>
  <c r="CQ19" i="12"/>
  <c r="CP19" i="12"/>
  <c r="CO19" i="12"/>
  <c r="CN19" i="12"/>
  <c r="CM19" i="12"/>
  <c r="CL19" i="12"/>
  <c r="CK19" i="12"/>
  <c r="CJ19" i="12"/>
  <c r="CI19" i="12"/>
  <c r="CH19" i="12"/>
  <c r="CG19" i="12"/>
  <c r="CF19" i="12"/>
  <c r="CE19" i="12"/>
  <c r="CD19" i="12"/>
  <c r="CC19" i="12"/>
  <c r="CB19" i="12"/>
  <c r="CA19" i="12"/>
  <c r="BZ19" i="12"/>
  <c r="BY19" i="12"/>
  <c r="BX19" i="12"/>
  <c r="BV19" i="12"/>
  <c r="BW19" i="12" s="1"/>
  <c r="BU19" i="12"/>
  <c r="EF19" i="12" s="1"/>
  <c r="BT19" i="12"/>
  <c r="EE19" i="12" s="1"/>
  <c r="BS19" i="12"/>
  <c r="ED19" i="12" s="1"/>
  <c r="BR19" i="12"/>
  <c r="EC19" i="12" s="1"/>
  <c r="BQ19" i="12"/>
  <c r="EB19" i="12" s="1"/>
  <c r="BP19" i="12"/>
  <c r="EA19" i="12" s="1"/>
  <c r="BO19" i="12"/>
  <c r="DZ19" i="12" s="1"/>
  <c r="BN19" i="12"/>
  <c r="DY19" i="12" s="1"/>
  <c r="BM19" i="12"/>
  <c r="DX19" i="12" s="1"/>
  <c r="BL19" i="12"/>
  <c r="DW19" i="12" s="1"/>
  <c r="BK19" i="12"/>
  <c r="DV19" i="12" s="1"/>
  <c r="BJ19" i="12"/>
  <c r="DU19" i="12" s="1"/>
  <c r="BI19" i="12"/>
  <c r="DT19" i="12" s="1"/>
  <c r="BH19" i="12"/>
  <c r="DS19" i="12" s="1"/>
  <c r="BG19" i="12"/>
  <c r="DR19" i="12" s="1"/>
  <c r="BF19" i="12"/>
  <c r="DQ19" i="12" s="1"/>
  <c r="BE19" i="12"/>
  <c r="DP19" i="12" s="1"/>
  <c r="BD19" i="12"/>
  <c r="DO19" i="12" s="1"/>
  <c r="BC19" i="12"/>
  <c r="DN19" i="12" s="1"/>
  <c r="BB19" i="12"/>
  <c r="DM19" i="12" s="1"/>
  <c r="BA19" i="12"/>
  <c r="DL19" i="12" s="1"/>
  <c r="AZ19" i="12"/>
  <c r="DK19" i="12" s="1"/>
  <c r="AY19" i="12"/>
  <c r="DJ19" i="12" s="1"/>
  <c r="AX19" i="12"/>
  <c r="DI19" i="12" s="1"/>
  <c r="AW19" i="12"/>
  <c r="DH19" i="12" s="1"/>
  <c r="AV19" i="12"/>
  <c r="DG19" i="12" s="1"/>
  <c r="AU19" i="12"/>
  <c r="DF19" i="12" s="1"/>
  <c r="AT19" i="12"/>
  <c r="DE19" i="12" s="1"/>
  <c r="AS19" i="12"/>
  <c r="DD19" i="12" s="1"/>
  <c r="AR19" i="12"/>
  <c r="A19" i="12"/>
  <c r="EG18" i="12"/>
  <c r="DA18" i="12"/>
  <c r="DB18" i="12" s="1"/>
  <c r="CZ18" i="12"/>
  <c r="CY18" i="12"/>
  <c r="CX18" i="12"/>
  <c r="CW18" i="12"/>
  <c r="CV18" i="12"/>
  <c r="CU18" i="12"/>
  <c r="CT18" i="12"/>
  <c r="CS18" i="12"/>
  <c r="CR18" i="12"/>
  <c r="CQ18" i="12"/>
  <c r="CP18" i="12"/>
  <c r="CO18" i="12"/>
  <c r="CN18" i="12"/>
  <c r="CM18" i="12"/>
  <c r="CL18" i="12"/>
  <c r="CK18" i="12"/>
  <c r="CJ18" i="12"/>
  <c r="CI18" i="12"/>
  <c r="CH18" i="12"/>
  <c r="CG18" i="12"/>
  <c r="CF18" i="12"/>
  <c r="CE18" i="12"/>
  <c r="CD18" i="12"/>
  <c r="CC18" i="12"/>
  <c r="CB18" i="12"/>
  <c r="CA18" i="12"/>
  <c r="BZ18" i="12"/>
  <c r="BY18" i="12"/>
  <c r="BX18" i="12"/>
  <c r="BV18" i="12"/>
  <c r="BW18" i="12" s="1"/>
  <c r="BU18" i="12"/>
  <c r="EF18" i="12" s="1"/>
  <c r="BT18" i="12"/>
  <c r="EE18" i="12" s="1"/>
  <c r="BS18" i="12"/>
  <c r="ED18" i="12" s="1"/>
  <c r="BR18" i="12"/>
  <c r="EC18" i="12" s="1"/>
  <c r="BQ18" i="12"/>
  <c r="EB18" i="12" s="1"/>
  <c r="BP18" i="12"/>
  <c r="EA18" i="12" s="1"/>
  <c r="BO18" i="12"/>
  <c r="DZ18" i="12" s="1"/>
  <c r="BN18" i="12"/>
  <c r="DY18" i="12" s="1"/>
  <c r="BM18" i="12"/>
  <c r="DX18" i="12" s="1"/>
  <c r="BL18" i="12"/>
  <c r="DW18" i="12" s="1"/>
  <c r="BK18" i="12"/>
  <c r="DV18" i="12" s="1"/>
  <c r="BJ18" i="12"/>
  <c r="DU18" i="12" s="1"/>
  <c r="BI18" i="12"/>
  <c r="DT18" i="12" s="1"/>
  <c r="BH18" i="12"/>
  <c r="DS18" i="12" s="1"/>
  <c r="BG18" i="12"/>
  <c r="DR18" i="12" s="1"/>
  <c r="BF18" i="12"/>
  <c r="DQ18" i="12" s="1"/>
  <c r="BE18" i="12"/>
  <c r="DP18" i="12" s="1"/>
  <c r="BD18" i="12"/>
  <c r="DO18" i="12" s="1"/>
  <c r="BC18" i="12"/>
  <c r="DN18" i="12" s="1"/>
  <c r="BB18" i="12"/>
  <c r="DM18" i="12" s="1"/>
  <c r="BA18" i="12"/>
  <c r="DL18" i="12" s="1"/>
  <c r="AZ18" i="12"/>
  <c r="DK18" i="12" s="1"/>
  <c r="AY18" i="12"/>
  <c r="DJ18" i="12" s="1"/>
  <c r="AX18" i="12"/>
  <c r="DI18" i="12" s="1"/>
  <c r="AW18" i="12"/>
  <c r="DH18" i="12" s="1"/>
  <c r="AV18" i="12"/>
  <c r="DG18" i="12" s="1"/>
  <c r="AU18" i="12"/>
  <c r="DF18" i="12" s="1"/>
  <c r="AT18" i="12"/>
  <c r="DE18" i="12" s="1"/>
  <c r="AS18" i="12"/>
  <c r="DD18" i="12" s="1"/>
  <c r="AR18" i="12"/>
  <c r="A18" i="12"/>
  <c r="EG17" i="12"/>
  <c r="DA17" i="12"/>
  <c r="DB17" i="12" s="1"/>
  <c r="CZ17" i="12"/>
  <c r="AR17" i="12"/>
  <c r="A17" i="12"/>
  <c r="AR16" i="12"/>
  <c r="A16" i="12"/>
  <c r="AR15" i="12"/>
  <c r="A15" i="12"/>
  <c r="AR14" i="12"/>
  <c r="A14" i="12"/>
  <c r="AR13" i="12"/>
  <c r="A13" i="12"/>
  <c r="AR12" i="12"/>
  <c r="A12" i="12"/>
  <c r="AR11" i="12"/>
  <c r="A11" i="12"/>
  <c r="AR10" i="12"/>
  <c r="A10" i="12"/>
  <c r="AR9" i="12"/>
  <c r="A9" i="12"/>
  <c r="AR8" i="12"/>
  <c r="A8" i="12"/>
  <c r="AR7" i="12"/>
  <c r="A7" i="12"/>
  <c r="AR6" i="12"/>
  <c r="A6" i="12"/>
  <c r="AO5" i="12"/>
  <c r="AN5" i="12"/>
  <c r="AM5" i="12"/>
  <c r="AL5" i="12"/>
  <c r="AK5" i="12"/>
  <c r="AF4" i="12"/>
  <c r="AE4" i="12"/>
  <c r="AD4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" i="12"/>
  <c r="AD43" i="11"/>
  <c r="AC43" i="11"/>
  <c r="W43" i="11"/>
  <c r="V43" i="11"/>
  <c r="P43" i="11"/>
  <c r="O43" i="11"/>
  <c r="I43" i="11"/>
  <c r="H43" i="11"/>
  <c r="B43" i="11"/>
  <c r="AF42" i="11"/>
  <c r="AE42" i="11"/>
  <c r="AD42" i="11"/>
  <c r="AC42" i="11"/>
  <c r="AB42" i="11"/>
  <c r="AA42" i="11"/>
  <c r="Z42" i="11"/>
  <c r="Y42" i="11"/>
  <c r="X42" i="11"/>
  <c r="W42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A40" i="11"/>
  <c r="A39" i="11"/>
  <c r="AI37" i="11"/>
  <c r="AH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A37" i="11"/>
  <c r="AI36" i="11"/>
  <c r="AH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36" i="11"/>
  <c r="AI35" i="11"/>
  <c r="AH35" i="11"/>
  <c r="AF35" i="11"/>
  <c r="AE35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AI34" i="11"/>
  <c r="AH34" i="11"/>
  <c r="AF34" i="11"/>
  <c r="AE34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A34" i="11"/>
  <c r="AI33" i="11"/>
  <c r="AH33" i="11"/>
  <c r="AF33" i="11"/>
  <c r="AE33" i="11"/>
  <c r="AD33" i="11"/>
  <c r="AC33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DB30" i="11"/>
  <c r="DA30" i="11"/>
  <c r="CZ30" i="11"/>
  <c r="CY30" i="11"/>
  <c r="CX30" i="11"/>
  <c r="CW30" i="11"/>
  <c r="CV30" i="11"/>
  <c r="CU30" i="11"/>
  <c r="CT30" i="11"/>
  <c r="CS30" i="11"/>
  <c r="CR30" i="11"/>
  <c r="CQ30" i="11"/>
  <c r="CP30" i="11"/>
  <c r="CO30" i="11"/>
  <c r="CN30" i="11"/>
  <c r="CM30" i="11"/>
  <c r="CL30" i="11"/>
  <c r="CK30" i="11"/>
  <c r="CJ30" i="11"/>
  <c r="CI30" i="11"/>
  <c r="CH30" i="11"/>
  <c r="CG30" i="11"/>
  <c r="CF30" i="11"/>
  <c r="CE30" i="11"/>
  <c r="CD30" i="11"/>
  <c r="CC30" i="11"/>
  <c r="CB30" i="11"/>
  <c r="CA30" i="11"/>
  <c r="AR30" i="11"/>
  <c r="A30" i="11"/>
  <c r="AR29" i="11"/>
  <c r="A29" i="11"/>
  <c r="AR28" i="11"/>
  <c r="A28" i="11"/>
  <c r="AR27" i="11"/>
  <c r="A27" i="11"/>
  <c r="AR26" i="11"/>
  <c r="A26" i="11"/>
  <c r="AR25" i="11"/>
  <c r="A25" i="11"/>
  <c r="DB24" i="11"/>
  <c r="DA24" i="11"/>
  <c r="CZ24" i="11"/>
  <c r="CY24" i="11"/>
  <c r="CX24" i="11"/>
  <c r="CW24" i="11"/>
  <c r="CV24" i="11"/>
  <c r="CU24" i="11"/>
  <c r="CT24" i="11"/>
  <c r="CS24" i="11"/>
  <c r="CR24" i="11"/>
  <c r="CQ24" i="11"/>
  <c r="CP24" i="11"/>
  <c r="CO24" i="11"/>
  <c r="CN24" i="11"/>
  <c r="CM24" i="11"/>
  <c r="CL24" i="11"/>
  <c r="CK24" i="11"/>
  <c r="CJ24" i="11"/>
  <c r="CI24" i="11"/>
  <c r="CH24" i="11"/>
  <c r="CG24" i="11"/>
  <c r="CF24" i="11"/>
  <c r="CE24" i="11"/>
  <c r="CD24" i="11"/>
  <c r="CC24" i="11"/>
  <c r="CB24" i="11"/>
  <c r="BW24" i="11"/>
  <c r="BV24" i="11"/>
  <c r="EG24" i="11" s="1"/>
  <c r="BU24" i="11"/>
  <c r="EF24" i="11" s="1"/>
  <c r="BT24" i="11"/>
  <c r="EE24" i="11" s="1"/>
  <c r="BS24" i="11"/>
  <c r="ED24" i="11" s="1"/>
  <c r="BR24" i="11"/>
  <c r="EC24" i="11" s="1"/>
  <c r="BQ24" i="11"/>
  <c r="EB24" i="11" s="1"/>
  <c r="BP24" i="11"/>
  <c r="EA24" i="11" s="1"/>
  <c r="BO24" i="11"/>
  <c r="DZ24" i="11" s="1"/>
  <c r="BN24" i="11"/>
  <c r="DY24" i="11" s="1"/>
  <c r="BM24" i="11"/>
  <c r="DX24" i="11" s="1"/>
  <c r="BL24" i="11"/>
  <c r="DW24" i="11" s="1"/>
  <c r="BK24" i="11"/>
  <c r="DV24" i="11" s="1"/>
  <c r="BJ24" i="11"/>
  <c r="DU24" i="11" s="1"/>
  <c r="BI24" i="11"/>
  <c r="DT24" i="11" s="1"/>
  <c r="BH24" i="11"/>
  <c r="DS24" i="11" s="1"/>
  <c r="BG24" i="11"/>
  <c r="DR24" i="11" s="1"/>
  <c r="BF24" i="11"/>
  <c r="DQ24" i="11" s="1"/>
  <c r="BE24" i="11"/>
  <c r="DP24" i="11" s="1"/>
  <c r="BD24" i="11"/>
  <c r="DO24" i="11" s="1"/>
  <c r="BC24" i="11"/>
  <c r="DN24" i="11" s="1"/>
  <c r="BB24" i="11"/>
  <c r="DM24" i="11" s="1"/>
  <c r="BA24" i="11"/>
  <c r="DL24" i="11" s="1"/>
  <c r="AZ24" i="11"/>
  <c r="DK24" i="11" s="1"/>
  <c r="AY24" i="11"/>
  <c r="DJ24" i="11" s="1"/>
  <c r="AX24" i="11"/>
  <c r="DI24" i="11" s="1"/>
  <c r="AW24" i="11"/>
  <c r="DH24" i="11" s="1"/>
  <c r="AV24" i="11"/>
  <c r="DG24" i="11" s="1"/>
  <c r="AU24" i="11"/>
  <c r="DF24" i="11" s="1"/>
  <c r="AT24" i="11"/>
  <c r="DE24" i="11" s="1"/>
  <c r="AS24" i="11"/>
  <c r="DD24" i="11" s="1"/>
  <c r="AR24" i="11"/>
  <c r="A24" i="11"/>
  <c r="DB23" i="11"/>
  <c r="DA23" i="11"/>
  <c r="CZ23" i="11"/>
  <c r="CY23" i="11"/>
  <c r="CX23" i="11"/>
  <c r="CW23" i="11"/>
  <c r="CV23" i="11"/>
  <c r="CU23" i="11"/>
  <c r="CT23" i="11"/>
  <c r="CS23" i="11"/>
  <c r="CR23" i="11"/>
  <c r="CQ23" i="11"/>
  <c r="CP23" i="11"/>
  <c r="CO23" i="11"/>
  <c r="CN23" i="11"/>
  <c r="CM23" i="11"/>
  <c r="CL23" i="11"/>
  <c r="CK23" i="11"/>
  <c r="CJ23" i="11"/>
  <c r="CI23" i="11"/>
  <c r="CH23" i="11"/>
  <c r="CG23" i="11"/>
  <c r="CF23" i="11"/>
  <c r="CE23" i="11"/>
  <c r="CD23" i="11"/>
  <c r="CC23" i="11"/>
  <c r="CB23" i="11"/>
  <c r="CA23" i="11"/>
  <c r="BZ23" i="11"/>
  <c r="BY23" i="11"/>
  <c r="BX23" i="11"/>
  <c r="BW23" i="11"/>
  <c r="BV23" i="11"/>
  <c r="EG23" i="11" s="1"/>
  <c r="BU23" i="11"/>
  <c r="EF23" i="11" s="1"/>
  <c r="BT23" i="11"/>
  <c r="EE23" i="11" s="1"/>
  <c r="BS23" i="11"/>
  <c r="ED23" i="11" s="1"/>
  <c r="BR23" i="11"/>
  <c r="EC23" i="11" s="1"/>
  <c r="BQ23" i="11"/>
  <c r="EB23" i="11" s="1"/>
  <c r="BP23" i="11"/>
  <c r="EA23" i="11" s="1"/>
  <c r="BO23" i="11"/>
  <c r="DZ23" i="11" s="1"/>
  <c r="BN23" i="11"/>
  <c r="DY23" i="11" s="1"/>
  <c r="BM23" i="11"/>
  <c r="DX23" i="11" s="1"/>
  <c r="BL23" i="11"/>
  <c r="DW23" i="11" s="1"/>
  <c r="BK23" i="11"/>
  <c r="DV23" i="11" s="1"/>
  <c r="BJ23" i="11"/>
  <c r="DU23" i="11" s="1"/>
  <c r="BI23" i="11"/>
  <c r="DT23" i="11" s="1"/>
  <c r="BH23" i="11"/>
  <c r="DS23" i="11" s="1"/>
  <c r="BG23" i="11"/>
  <c r="DR23" i="11" s="1"/>
  <c r="BF23" i="11"/>
  <c r="DQ23" i="11" s="1"/>
  <c r="BE23" i="11"/>
  <c r="DP23" i="11" s="1"/>
  <c r="BD23" i="11"/>
  <c r="DO23" i="11" s="1"/>
  <c r="BC23" i="11"/>
  <c r="DN23" i="11" s="1"/>
  <c r="BB23" i="11"/>
  <c r="DM23" i="11" s="1"/>
  <c r="BA23" i="11"/>
  <c r="DL23" i="11" s="1"/>
  <c r="AZ23" i="11"/>
  <c r="DK23" i="11" s="1"/>
  <c r="AY23" i="11"/>
  <c r="DJ23" i="11" s="1"/>
  <c r="AX23" i="11"/>
  <c r="DI23" i="11" s="1"/>
  <c r="AW23" i="11"/>
  <c r="DH23" i="11" s="1"/>
  <c r="AV23" i="11"/>
  <c r="DG23" i="11" s="1"/>
  <c r="AU23" i="11"/>
  <c r="DF23" i="11" s="1"/>
  <c r="AT23" i="11"/>
  <c r="DE23" i="11" s="1"/>
  <c r="AS23" i="11"/>
  <c r="DD23" i="11" s="1"/>
  <c r="AR23" i="11"/>
  <c r="A23" i="11"/>
  <c r="DB22" i="11"/>
  <c r="DA22" i="11"/>
  <c r="CZ22" i="11"/>
  <c r="CY22" i="11"/>
  <c r="CX22" i="11"/>
  <c r="CW22" i="11"/>
  <c r="CV22" i="11"/>
  <c r="CU22" i="11"/>
  <c r="CT22" i="11"/>
  <c r="CS22" i="11"/>
  <c r="CR22" i="11"/>
  <c r="CQ22" i="11"/>
  <c r="CP22" i="11"/>
  <c r="CO22" i="11"/>
  <c r="CN22" i="11"/>
  <c r="CM22" i="11"/>
  <c r="CL22" i="11"/>
  <c r="CK22" i="11"/>
  <c r="CJ22" i="11"/>
  <c r="CI22" i="11"/>
  <c r="CH22" i="11"/>
  <c r="CG22" i="11"/>
  <c r="CF22" i="11"/>
  <c r="CE22" i="11"/>
  <c r="CD22" i="11"/>
  <c r="CC22" i="11"/>
  <c r="CB22" i="11"/>
  <c r="CA22" i="11"/>
  <c r="BZ22" i="11"/>
  <c r="BY22" i="11"/>
  <c r="BX22" i="11"/>
  <c r="BW22" i="11"/>
  <c r="BV22" i="11"/>
  <c r="EG22" i="11" s="1"/>
  <c r="BU22" i="11"/>
  <c r="EF22" i="11" s="1"/>
  <c r="BT22" i="11"/>
  <c r="EE22" i="11" s="1"/>
  <c r="BS22" i="11"/>
  <c r="ED22" i="11" s="1"/>
  <c r="BR22" i="11"/>
  <c r="EC22" i="11" s="1"/>
  <c r="BQ22" i="11"/>
  <c r="EB22" i="11" s="1"/>
  <c r="BP22" i="11"/>
  <c r="EA22" i="11" s="1"/>
  <c r="BO22" i="11"/>
  <c r="DZ22" i="11" s="1"/>
  <c r="BN22" i="11"/>
  <c r="DY22" i="11" s="1"/>
  <c r="BM22" i="11"/>
  <c r="DX22" i="11" s="1"/>
  <c r="BL22" i="11"/>
  <c r="DW22" i="11" s="1"/>
  <c r="BK22" i="11"/>
  <c r="DV22" i="11" s="1"/>
  <c r="BJ22" i="11"/>
  <c r="DU22" i="11" s="1"/>
  <c r="BI22" i="11"/>
  <c r="DT22" i="11" s="1"/>
  <c r="BH22" i="11"/>
  <c r="DS22" i="11" s="1"/>
  <c r="BG22" i="11"/>
  <c r="DR22" i="11" s="1"/>
  <c r="BF22" i="11"/>
  <c r="DQ22" i="11" s="1"/>
  <c r="BE22" i="11"/>
  <c r="DP22" i="11" s="1"/>
  <c r="BD22" i="11"/>
  <c r="DO22" i="11" s="1"/>
  <c r="BC22" i="11"/>
  <c r="DN22" i="11" s="1"/>
  <c r="BB22" i="11"/>
  <c r="DM22" i="11" s="1"/>
  <c r="BA22" i="11"/>
  <c r="DL22" i="11" s="1"/>
  <c r="AZ22" i="11"/>
  <c r="DK22" i="11" s="1"/>
  <c r="AY22" i="11"/>
  <c r="DJ22" i="11" s="1"/>
  <c r="AX22" i="11"/>
  <c r="DI22" i="11" s="1"/>
  <c r="AW22" i="11"/>
  <c r="DH22" i="11" s="1"/>
  <c r="AV22" i="11"/>
  <c r="DG22" i="11" s="1"/>
  <c r="AU22" i="11"/>
  <c r="DF22" i="11" s="1"/>
  <c r="AT22" i="11"/>
  <c r="DE22" i="11" s="1"/>
  <c r="AS22" i="11"/>
  <c r="DD22" i="11" s="1"/>
  <c r="AR22" i="11"/>
  <c r="A22" i="11"/>
  <c r="DB21" i="11"/>
  <c r="DA21" i="11"/>
  <c r="CZ21" i="11"/>
  <c r="CY21" i="11"/>
  <c r="CX21" i="11"/>
  <c r="CW21" i="11"/>
  <c r="CV21" i="11"/>
  <c r="CU21" i="11"/>
  <c r="CT21" i="11"/>
  <c r="CS21" i="11"/>
  <c r="CR21" i="11"/>
  <c r="CQ21" i="11"/>
  <c r="CP21" i="11"/>
  <c r="CO21" i="11"/>
  <c r="CN21" i="11"/>
  <c r="CM21" i="11"/>
  <c r="CL21" i="11"/>
  <c r="CK21" i="11"/>
  <c r="CJ21" i="11"/>
  <c r="CI21" i="11"/>
  <c r="CH21" i="11"/>
  <c r="CG21" i="11"/>
  <c r="CF21" i="11"/>
  <c r="CE21" i="11"/>
  <c r="CD21" i="11"/>
  <c r="CC21" i="11"/>
  <c r="CB21" i="11"/>
  <c r="CA21" i="11"/>
  <c r="BZ21" i="11"/>
  <c r="BY21" i="11"/>
  <c r="BX21" i="11"/>
  <c r="BW21" i="11"/>
  <c r="DC21" i="12" s="1"/>
  <c r="BV21" i="11"/>
  <c r="EG21" i="11" s="1"/>
  <c r="BU21" i="11"/>
  <c r="EF21" i="11" s="1"/>
  <c r="BT21" i="11"/>
  <c r="EE21" i="11" s="1"/>
  <c r="BS21" i="11"/>
  <c r="ED21" i="11" s="1"/>
  <c r="BR21" i="11"/>
  <c r="EC21" i="11" s="1"/>
  <c r="BQ21" i="11"/>
  <c r="EB21" i="11" s="1"/>
  <c r="BP21" i="11"/>
  <c r="EA21" i="11" s="1"/>
  <c r="BO21" i="11"/>
  <c r="DZ21" i="11" s="1"/>
  <c r="BN21" i="11"/>
  <c r="DY21" i="11" s="1"/>
  <c r="BM21" i="11"/>
  <c r="DX21" i="11" s="1"/>
  <c r="BL21" i="11"/>
  <c r="DW21" i="11" s="1"/>
  <c r="BK21" i="11"/>
  <c r="DV21" i="11" s="1"/>
  <c r="BJ21" i="11"/>
  <c r="DU21" i="11" s="1"/>
  <c r="BI21" i="11"/>
  <c r="DT21" i="11" s="1"/>
  <c r="BH21" i="11"/>
  <c r="DS21" i="11" s="1"/>
  <c r="BG21" i="11"/>
  <c r="DR21" i="11" s="1"/>
  <c r="BF21" i="11"/>
  <c r="DQ21" i="11" s="1"/>
  <c r="BE21" i="11"/>
  <c r="DP21" i="11" s="1"/>
  <c r="BD21" i="11"/>
  <c r="DO21" i="11" s="1"/>
  <c r="BC21" i="11"/>
  <c r="DN21" i="11" s="1"/>
  <c r="BB21" i="11"/>
  <c r="DM21" i="11" s="1"/>
  <c r="BA21" i="11"/>
  <c r="DL21" i="11" s="1"/>
  <c r="AZ21" i="11"/>
  <c r="DK21" i="11" s="1"/>
  <c r="AY21" i="11"/>
  <c r="DJ21" i="11" s="1"/>
  <c r="AX21" i="11"/>
  <c r="DI21" i="11" s="1"/>
  <c r="AW21" i="11"/>
  <c r="DH21" i="11" s="1"/>
  <c r="AV21" i="11"/>
  <c r="DG21" i="11" s="1"/>
  <c r="AU21" i="11"/>
  <c r="DF21" i="11" s="1"/>
  <c r="AT21" i="11"/>
  <c r="DE21" i="11" s="1"/>
  <c r="AS21" i="11"/>
  <c r="DD21" i="11" s="1"/>
  <c r="AR21" i="11"/>
  <c r="A21" i="11"/>
  <c r="DB20" i="11"/>
  <c r="DA20" i="11"/>
  <c r="CZ20" i="11"/>
  <c r="CY20" i="11"/>
  <c r="CX20" i="11"/>
  <c r="CW20" i="11"/>
  <c r="CV20" i="11"/>
  <c r="CU20" i="11"/>
  <c r="CT20" i="11"/>
  <c r="AR20" i="11"/>
  <c r="A20" i="11"/>
  <c r="AR19" i="11"/>
  <c r="A19" i="11"/>
  <c r="AR18" i="11"/>
  <c r="A18" i="11"/>
  <c r="AR17" i="11"/>
  <c r="A17" i="11"/>
  <c r="AR16" i="11"/>
  <c r="A16" i="11"/>
  <c r="AR15" i="11"/>
  <c r="A15" i="11"/>
  <c r="AR14" i="11"/>
  <c r="A14" i="11"/>
  <c r="AR13" i="11"/>
  <c r="A13" i="11"/>
  <c r="AR12" i="11"/>
  <c r="A12" i="11"/>
  <c r="AR11" i="11"/>
  <c r="A11" i="11"/>
  <c r="AR10" i="11"/>
  <c r="A10" i="11"/>
  <c r="AR9" i="11"/>
  <c r="A9" i="11"/>
  <c r="AR8" i="11"/>
  <c r="A8" i="11"/>
  <c r="AR7" i="11"/>
  <c r="A7" i="11"/>
  <c r="AR6" i="11"/>
  <c r="A6" i="11"/>
  <c r="AO5" i="11"/>
  <c r="AN5" i="11"/>
  <c r="AM5" i="11"/>
  <c r="AL5" i="11"/>
  <c r="AK5" i="11"/>
  <c r="AF4" i="11"/>
  <c r="AE4" i="11"/>
  <c r="AD4" i="11"/>
  <c r="AC4" i="11"/>
  <c r="AB4" i="11"/>
  <c r="AA4" i="11"/>
  <c r="Z4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AF3" i="11"/>
  <c r="AE3" i="11"/>
  <c r="AD3" i="11"/>
  <c r="AC3" i="11"/>
  <c r="AB3" i="11"/>
  <c r="AA3" i="11"/>
  <c r="Z3" i="11"/>
  <c r="Y3" i="11"/>
  <c r="X3" i="11"/>
  <c r="W3" i="11"/>
  <c r="V3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A1" i="11"/>
  <c r="A40" i="10"/>
  <c r="A39" i="10"/>
  <c r="AI37" i="10"/>
  <c r="AH37" i="10"/>
  <c r="A37" i="10"/>
  <c r="AI36" i="10"/>
  <c r="AH36" i="10"/>
  <c r="A36" i="10"/>
  <c r="AI35" i="10"/>
  <c r="AH35" i="10"/>
  <c r="A35" i="10"/>
  <c r="AI34" i="10"/>
  <c r="AH34" i="10"/>
  <c r="A34" i="10"/>
  <c r="AI33" i="10"/>
  <c r="AH33" i="10"/>
  <c r="A33" i="10"/>
  <c r="AR30" i="10"/>
  <c r="A30" i="10"/>
  <c r="AR29" i="10"/>
  <c r="A29" i="10"/>
  <c r="AR28" i="10"/>
  <c r="A28" i="10"/>
  <c r="AR27" i="10"/>
  <c r="A27" i="10"/>
  <c r="AR26" i="10"/>
  <c r="A26" i="10"/>
  <c r="AR25" i="10"/>
  <c r="A25" i="10"/>
  <c r="AQ25" i="10" s="1"/>
  <c r="AR24" i="10"/>
  <c r="A24" i="10"/>
  <c r="AR23" i="10"/>
  <c r="A23" i="10"/>
  <c r="AR22" i="10"/>
  <c r="A22" i="10"/>
  <c r="AR21" i="10"/>
  <c r="A21" i="10"/>
  <c r="AR20" i="10"/>
  <c r="A20" i="10"/>
  <c r="AR19" i="10"/>
  <c r="A19" i="10"/>
  <c r="AR18" i="10"/>
  <c r="A18" i="10"/>
  <c r="AR17" i="10"/>
  <c r="A17" i="10"/>
  <c r="AR16" i="10"/>
  <c r="A16" i="10"/>
  <c r="AR15" i="10"/>
  <c r="A15" i="10"/>
  <c r="AR14" i="10"/>
  <c r="A14" i="10"/>
  <c r="AR13" i="10"/>
  <c r="A13" i="10"/>
  <c r="AR12" i="10"/>
  <c r="A12" i="10"/>
  <c r="AR11" i="10"/>
  <c r="A11" i="10"/>
  <c r="AR10" i="10"/>
  <c r="A10" i="10"/>
  <c r="AR9" i="10"/>
  <c r="A9" i="10"/>
  <c r="AR8" i="10"/>
  <c r="A8" i="10"/>
  <c r="AR7" i="10"/>
  <c r="A7" i="10"/>
  <c r="AR6" i="10"/>
  <c r="A6" i="10"/>
  <c r="AO5" i="10"/>
  <c r="AN5" i="10"/>
  <c r="AM5" i="10"/>
  <c r="AL5" i="10"/>
  <c r="AK5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F4" i="10"/>
  <c r="E4" i="10"/>
  <c r="D4" i="10"/>
  <c r="C4" i="10"/>
  <c r="B4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G3" i="10"/>
  <c r="F3" i="10"/>
  <c r="E3" i="10"/>
  <c r="D3" i="10"/>
  <c r="C3" i="10"/>
  <c r="B3" i="10"/>
  <c r="A1" i="10"/>
  <c r="AF44" i="9"/>
  <c r="AF43" i="9"/>
  <c r="AB43" i="9"/>
  <c r="AA43" i="9"/>
  <c r="U43" i="9"/>
  <c r="T43" i="9"/>
  <c r="N43" i="9"/>
  <c r="M43" i="9"/>
  <c r="G43" i="9"/>
  <c r="F43" i="9"/>
  <c r="AF42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A40" i="9"/>
  <c r="A39" i="9"/>
  <c r="AI37" i="9"/>
  <c r="AH37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B37" i="9"/>
  <c r="A37" i="9"/>
  <c r="AI36" i="9"/>
  <c r="AH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A36" i="9"/>
  <c r="AI35" i="9"/>
  <c r="AH35" i="9"/>
  <c r="A35" i="9"/>
  <c r="AI34" i="9"/>
  <c r="AH34" i="9"/>
  <c r="A34" i="9"/>
  <c r="AI33" i="9"/>
  <c r="AH33" i="9"/>
  <c r="A33" i="9"/>
  <c r="AR30" i="9"/>
  <c r="A30" i="9"/>
  <c r="AR29" i="9"/>
  <c r="A29" i="9"/>
  <c r="AR28" i="9"/>
  <c r="A28" i="9"/>
  <c r="AR27" i="9"/>
  <c r="A27" i="9"/>
  <c r="AR26" i="9"/>
  <c r="A26" i="9"/>
  <c r="AR25" i="9"/>
  <c r="A25" i="9"/>
  <c r="AR24" i="9"/>
  <c r="A24" i="9"/>
  <c r="AR23" i="9"/>
  <c r="A23" i="9"/>
  <c r="DA22" i="9"/>
  <c r="DB22" i="9" s="1"/>
  <c r="CZ22" i="9"/>
  <c r="CY22" i="9"/>
  <c r="CX22" i="9"/>
  <c r="CW22" i="9"/>
  <c r="CV22" i="9"/>
  <c r="CU22" i="9"/>
  <c r="CT22" i="9"/>
  <c r="CS22" i="9"/>
  <c r="CR22" i="9"/>
  <c r="CQ22" i="9"/>
  <c r="CP22" i="9"/>
  <c r="CO22" i="9"/>
  <c r="CN22" i="9"/>
  <c r="CM22" i="9"/>
  <c r="CL22" i="9"/>
  <c r="CK22" i="9"/>
  <c r="CJ22" i="9"/>
  <c r="CI22" i="9"/>
  <c r="CH22" i="9"/>
  <c r="CG22" i="9"/>
  <c r="CF22" i="9"/>
  <c r="CE22" i="9"/>
  <c r="CD22" i="9"/>
  <c r="CC22" i="9"/>
  <c r="CB22" i="9"/>
  <c r="CA22" i="9"/>
  <c r="BZ22" i="9"/>
  <c r="BY22" i="9"/>
  <c r="BX22" i="9"/>
  <c r="BV22" i="9"/>
  <c r="BW22" i="9" s="1"/>
  <c r="BU22" i="9"/>
  <c r="BT22" i="9"/>
  <c r="BS22" i="9"/>
  <c r="BR22" i="9"/>
  <c r="BQ22" i="9"/>
  <c r="BP22" i="9"/>
  <c r="BO22" i="9"/>
  <c r="BN22" i="9"/>
  <c r="BM22" i="9"/>
  <c r="BL22" i="9"/>
  <c r="BK22" i="9"/>
  <c r="BJ22" i="9"/>
  <c r="BI22" i="9"/>
  <c r="BH22" i="9"/>
  <c r="BG22" i="9"/>
  <c r="BF22" i="9"/>
  <c r="BE22" i="9"/>
  <c r="BD22" i="9"/>
  <c r="BC22" i="9"/>
  <c r="BB22" i="9"/>
  <c r="BA22" i="9"/>
  <c r="AZ22" i="9"/>
  <c r="AY22" i="9"/>
  <c r="AX22" i="9"/>
  <c r="AW22" i="9"/>
  <c r="AV22" i="9"/>
  <c r="AU22" i="9"/>
  <c r="AT22" i="9"/>
  <c r="AS22" i="9"/>
  <c r="AR22" i="9"/>
  <c r="A22" i="9"/>
  <c r="EG21" i="9"/>
  <c r="DA21" i="9"/>
  <c r="DB21" i="9" s="1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CA21" i="9"/>
  <c r="BZ21" i="9"/>
  <c r="BY21" i="9"/>
  <c r="BX21" i="9"/>
  <c r="BV21" i="9"/>
  <c r="BW21" i="9" s="1"/>
  <c r="BU21" i="9"/>
  <c r="EF21" i="9" s="1"/>
  <c r="BT21" i="9"/>
  <c r="EE21" i="9" s="1"/>
  <c r="BS21" i="9"/>
  <c r="ED21" i="9" s="1"/>
  <c r="BR21" i="9"/>
  <c r="EC21" i="9" s="1"/>
  <c r="BQ21" i="9"/>
  <c r="EB21" i="9" s="1"/>
  <c r="BP21" i="9"/>
  <c r="EA21" i="9" s="1"/>
  <c r="BO21" i="9"/>
  <c r="DZ21" i="9" s="1"/>
  <c r="BN21" i="9"/>
  <c r="DY21" i="9" s="1"/>
  <c r="BM21" i="9"/>
  <c r="DX21" i="9" s="1"/>
  <c r="BL21" i="9"/>
  <c r="DW21" i="9" s="1"/>
  <c r="BK21" i="9"/>
  <c r="DV21" i="9" s="1"/>
  <c r="BJ21" i="9"/>
  <c r="DU21" i="9" s="1"/>
  <c r="BI21" i="9"/>
  <c r="DT21" i="9" s="1"/>
  <c r="BH21" i="9"/>
  <c r="DS21" i="9" s="1"/>
  <c r="BG21" i="9"/>
  <c r="DR21" i="9" s="1"/>
  <c r="BF21" i="9"/>
  <c r="DQ21" i="9" s="1"/>
  <c r="BE21" i="9"/>
  <c r="DP21" i="9" s="1"/>
  <c r="BD21" i="9"/>
  <c r="DO21" i="9" s="1"/>
  <c r="BC21" i="9"/>
  <c r="DN21" i="9" s="1"/>
  <c r="BB21" i="9"/>
  <c r="DM21" i="9" s="1"/>
  <c r="BA21" i="9"/>
  <c r="DL21" i="9" s="1"/>
  <c r="AZ21" i="9"/>
  <c r="DK21" i="9" s="1"/>
  <c r="AY21" i="9"/>
  <c r="DJ21" i="9" s="1"/>
  <c r="AX21" i="9"/>
  <c r="DI21" i="9" s="1"/>
  <c r="AW21" i="9"/>
  <c r="DH21" i="9" s="1"/>
  <c r="AV21" i="9"/>
  <c r="DG21" i="9" s="1"/>
  <c r="AU21" i="9"/>
  <c r="DF21" i="9" s="1"/>
  <c r="AT21" i="9"/>
  <c r="DE21" i="9" s="1"/>
  <c r="AS21" i="9"/>
  <c r="DD21" i="9" s="1"/>
  <c r="AR21" i="9"/>
  <c r="A21" i="9"/>
  <c r="EG20" i="9"/>
  <c r="DA20" i="9"/>
  <c r="DB20" i="9" s="1"/>
  <c r="CZ20" i="9"/>
  <c r="CY20" i="9"/>
  <c r="CX20" i="9"/>
  <c r="CW20" i="9"/>
  <c r="CV20" i="9"/>
  <c r="CU20" i="9"/>
  <c r="CT20" i="9"/>
  <c r="CS20" i="9"/>
  <c r="CR20" i="9"/>
  <c r="CQ20" i="9"/>
  <c r="CP20" i="9"/>
  <c r="CO20" i="9"/>
  <c r="CN20" i="9"/>
  <c r="CM20" i="9"/>
  <c r="CL20" i="9"/>
  <c r="CK20" i="9"/>
  <c r="CJ20" i="9"/>
  <c r="CI20" i="9"/>
  <c r="CH20" i="9"/>
  <c r="CG20" i="9"/>
  <c r="CF20" i="9"/>
  <c r="CE20" i="9"/>
  <c r="CD20" i="9"/>
  <c r="CC20" i="9"/>
  <c r="CB20" i="9"/>
  <c r="CA20" i="9"/>
  <c r="BZ20" i="9"/>
  <c r="BY20" i="9"/>
  <c r="BX20" i="9"/>
  <c r="BV20" i="9"/>
  <c r="BW20" i="9" s="1"/>
  <c r="BU20" i="9"/>
  <c r="EF20" i="9" s="1"/>
  <c r="BT20" i="9"/>
  <c r="EE20" i="9" s="1"/>
  <c r="BS20" i="9"/>
  <c r="ED20" i="9" s="1"/>
  <c r="BR20" i="9"/>
  <c r="EC20" i="9" s="1"/>
  <c r="BQ20" i="9"/>
  <c r="EB20" i="9" s="1"/>
  <c r="BP20" i="9"/>
  <c r="EA20" i="9" s="1"/>
  <c r="BO20" i="9"/>
  <c r="DZ20" i="9" s="1"/>
  <c r="BN20" i="9"/>
  <c r="DY20" i="9" s="1"/>
  <c r="BM20" i="9"/>
  <c r="DX20" i="9" s="1"/>
  <c r="BL20" i="9"/>
  <c r="DW20" i="9" s="1"/>
  <c r="BK20" i="9"/>
  <c r="DV20" i="9" s="1"/>
  <c r="BJ20" i="9"/>
  <c r="DU20" i="9" s="1"/>
  <c r="BI20" i="9"/>
  <c r="DT20" i="9" s="1"/>
  <c r="BH20" i="9"/>
  <c r="DS20" i="9" s="1"/>
  <c r="BG20" i="9"/>
  <c r="DR20" i="9" s="1"/>
  <c r="BF20" i="9"/>
  <c r="DQ20" i="9" s="1"/>
  <c r="BE20" i="9"/>
  <c r="DP20" i="9" s="1"/>
  <c r="BD20" i="9"/>
  <c r="DO20" i="9" s="1"/>
  <c r="BC20" i="9"/>
  <c r="DN20" i="9" s="1"/>
  <c r="BB20" i="9"/>
  <c r="DM20" i="9" s="1"/>
  <c r="BA20" i="9"/>
  <c r="DL20" i="9" s="1"/>
  <c r="AZ20" i="9"/>
  <c r="DK20" i="9" s="1"/>
  <c r="AY20" i="9"/>
  <c r="DJ20" i="9" s="1"/>
  <c r="AX20" i="9"/>
  <c r="DI20" i="9" s="1"/>
  <c r="AW20" i="9"/>
  <c r="DH20" i="9" s="1"/>
  <c r="AV20" i="9"/>
  <c r="DG20" i="9" s="1"/>
  <c r="AU20" i="9"/>
  <c r="DF20" i="9" s="1"/>
  <c r="AT20" i="9"/>
  <c r="DE20" i="9" s="1"/>
  <c r="AS20" i="9"/>
  <c r="DD20" i="9" s="1"/>
  <c r="AR20" i="9"/>
  <c r="A20" i="9"/>
  <c r="EG19" i="9"/>
  <c r="DA19" i="9"/>
  <c r="DB19" i="9" s="1"/>
  <c r="CZ19" i="9"/>
  <c r="CY19" i="9"/>
  <c r="CX19" i="9"/>
  <c r="CW19" i="9"/>
  <c r="CV19" i="9"/>
  <c r="CU19" i="9"/>
  <c r="CT19" i="9"/>
  <c r="CS19" i="9"/>
  <c r="CR19" i="9"/>
  <c r="CQ19" i="9"/>
  <c r="CP19" i="9"/>
  <c r="CO19" i="9"/>
  <c r="CN19" i="9"/>
  <c r="CM19" i="9"/>
  <c r="CL19" i="9"/>
  <c r="CK19" i="9"/>
  <c r="CJ19" i="9"/>
  <c r="CI19" i="9"/>
  <c r="CH19" i="9"/>
  <c r="CG19" i="9"/>
  <c r="CF19" i="9"/>
  <c r="CE19" i="9"/>
  <c r="CD19" i="9"/>
  <c r="CC19" i="9"/>
  <c r="CB19" i="9"/>
  <c r="CA19" i="9"/>
  <c r="BZ19" i="9"/>
  <c r="BY19" i="9"/>
  <c r="BX19" i="9"/>
  <c r="BV19" i="9"/>
  <c r="BW19" i="9" s="1"/>
  <c r="BU19" i="9"/>
  <c r="EF19" i="9" s="1"/>
  <c r="BT19" i="9"/>
  <c r="EE19" i="9" s="1"/>
  <c r="BS19" i="9"/>
  <c r="ED19" i="9" s="1"/>
  <c r="BR19" i="9"/>
  <c r="EC19" i="9" s="1"/>
  <c r="BQ19" i="9"/>
  <c r="EB19" i="9" s="1"/>
  <c r="BP19" i="9"/>
  <c r="EA19" i="9" s="1"/>
  <c r="BO19" i="9"/>
  <c r="DZ19" i="9" s="1"/>
  <c r="BN19" i="9"/>
  <c r="DY19" i="9" s="1"/>
  <c r="BM19" i="9"/>
  <c r="DX19" i="9" s="1"/>
  <c r="BL19" i="9"/>
  <c r="DW19" i="9" s="1"/>
  <c r="BK19" i="9"/>
  <c r="DV19" i="9" s="1"/>
  <c r="BJ19" i="9"/>
  <c r="DU19" i="9" s="1"/>
  <c r="BI19" i="9"/>
  <c r="DT19" i="9" s="1"/>
  <c r="BH19" i="9"/>
  <c r="DS19" i="9" s="1"/>
  <c r="BG19" i="9"/>
  <c r="DR19" i="9" s="1"/>
  <c r="BF19" i="9"/>
  <c r="DQ19" i="9" s="1"/>
  <c r="BE19" i="9"/>
  <c r="DP19" i="9" s="1"/>
  <c r="BD19" i="9"/>
  <c r="DO19" i="9" s="1"/>
  <c r="BC19" i="9"/>
  <c r="DN19" i="9" s="1"/>
  <c r="BB19" i="9"/>
  <c r="DM19" i="9" s="1"/>
  <c r="BA19" i="9"/>
  <c r="DL19" i="9" s="1"/>
  <c r="AZ19" i="9"/>
  <c r="DK19" i="9" s="1"/>
  <c r="AY19" i="9"/>
  <c r="DJ19" i="9" s="1"/>
  <c r="AX19" i="9"/>
  <c r="DI19" i="9" s="1"/>
  <c r="AW19" i="9"/>
  <c r="DH19" i="9" s="1"/>
  <c r="AV19" i="9"/>
  <c r="DG19" i="9" s="1"/>
  <c r="AU19" i="9"/>
  <c r="DF19" i="9" s="1"/>
  <c r="AT19" i="9"/>
  <c r="DE19" i="9" s="1"/>
  <c r="AS19" i="9"/>
  <c r="DD19" i="9" s="1"/>
  <c r="AR19" i="9"/>
  <c r="A19" i="9"/>
  <c r="EG18" i="9"/>
  <c r="DA18" i="9"/>
  <c r="DB18" i="9" s="1"/>
  <c r="CZ18" i="9"/>
  <c r="CY18" i="9"/>
  <c r="CX18" i="9"/>
  <c r="CW18" i="9"/>
  <c r="CV18" i="9"/>
  <c r="CU18" i="9"/>
  <c r="CT18" i="9"/>
  <c r="CS18" i="9"/>
  <c r="CR18" i="9"/>
  <c r="CQ18" i="9"/>
  <c r="CP18" i="9"/>
  <c r="CO18" i="9"/>
  <c r="CN18" i="9"/>
  <c r="CM18" i="9"/>
  <c r="CL18" i="9"/>
  <c r="CK18" i="9"/>
  <c r="CJ18" i="9"/>
  <c r="CI18" i="9"/>
  <c r="CH18" i="9"/>
  <c r="CG18" i="9"/>
  <c r="CF18" i="9"/>
  <c r="CE18" i="9"/>
  <c r="CD18" i="9"/>
  <c r="CC18" i="9"/>
  <c r="CB18" i="9"/>
  <c r="CA18" i="9"/>
  <c r="BZ18" i="9"/>
  <c r="BY18" i="9"/>
  <c r="BX18" i="9"/>
  <c r="BV18" i="9"/>
  <c r="BW18" i="9" s="1"/>
  <c r="BU18" i="9"/>
  <c r="EF18" i="9" s="1"/>
  <c r="BT18" i="9"/>
  <c r="EE18" i="9" s="1"/>
  <c r="BS18" i="9"/>
  <c r="ED18" i="9" s="1"/>
  <c r="BR18" i="9"/>
  <c r="EC18" i="9" s="1"/>
  <c r="BQ18" i="9"/>
  <c r="EB18" i="9" s="1"/>
  <c r="BP18" i="9"/>
  <c r="EA18" i="9" s="1"/>
  <c r="BO18" i="9"/>
  <c r="DZ18" i="9" s="1"/>
  <c r="BN18" i="9"/>
  <c r="DY18" i="9" s="1"/>
  <c r="BM18" i="9"/>
  <c r="DX18" i="9" s="1"/>
  <c r="BL18" i="9"/>
  <c r="DW18" i="9" s="1"/>
  <c r="BK18" i="9"/>
  <c r="DV18" i="9" s="1"/>
  <c r="BJ18" i="9"/>
  <c r="DU18" i="9" s="1"/>
  <c r="BI18" i="9"/>
  <c r="DT18" i="9" s="1"/>
  <c r="BH18" i="9"/>
  <c r="DS18" i="9" s="1"/>
  <c r="BG18" i="9"/>
  <c r="DR18" i="9" s="1"/>
  <c r="BF18" i="9"/>
  <c r="DQ18" i="9" s="1"/>
  <c r="BE18" i="9"/>
  <c r="DP18" i="9" s="1"/>
  <c r="BD18" i="9"/>
  <c r="DO18" i="9" s="1"/>
  <c r="BC18" i="9"/>
  <c r="DN18" i="9" s="1"/>
  <c r="BB18" i="9"/>
  <c r="DM18" i="9" s="1"/>
  <c r="BA18" i="9"/>
  <c r="DL18" i="9" s="1"/>
  <c r="AZ18" i="9"/>
  <c r="DK18" i="9" s="1"/>
  <c r="AY18" i="9"/>
  <c r="DJ18" i="9" s="1"/>
  <c r="AX18" i="9"/>
  <c r="DI18" i="9" s="1"/>
  <c r="AW18" i="9"/>
  <c r="DH18" i="9" s="1"/>
  <c r="AV18" i="9"/>
  <c r="DG18" i="9" s="1"/>
  <c r="AU18" i="9"/>
  <c r="DF18" i="9" s="1"/>
  <c r="AT18" i="9"/>
  <c r="DE18" i="9" s="1"/>
  <c r="AS18" i="9"/>
  <c r="DD18" i="9" s="1"/>
  <c r="AR18" i="9"/>
  <c r="A18" i="9"/>
  <c r="EG17" i="9"/>
  <c r="DA17" i="9"/>
  <c r="DB17" i="9" s="1"/>
  <c r="CZ17" i="9"/>
  <c r="CY17" i="9"/>
  <c r="CX17" i="9"/>
  <c r="CW17" i="9"/>
  <c r="CV17" i="9"/>
  <c r="CU17" i="9"/>
  <c r="CT17" i="9"/>
  <c r="CS17" i="9"/>
  <c r="CR17" i="9"/>
  <c r="CQ17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CA17" i="9"/>
  <c r="BZ17" i="9"/>
  <c r="BY17" i="9"/>
  <c r="BX17" i="9"/>
  <c r="BV17" i="9"/>
  <c r="BW17" i="9" s="1"/>
  <c r="AR17" i="9"/>
  <c r="A17" i="9"/>
  <c r="AR16" i="9"/>
  <c r="A16" i="9"/>
  <c r="AR15" i="9"/>
  <c r="A15" i="9"/>
  <c r="AR14" i="9"/>
  <c r="A14" i="9"/>
  <c r="AR13" i="9"/>
  <c r="A13" i="9"/>
  <c r="AR12" i="9"/>
  <c r="A12" i="9"/>
  <c r="AR11" i="9"/>
  <c r="A11" i="9"/>
  <c r="AR10" i="9"/>
  <c r="A10" i="9"/>
  <c r="AR9" i="9"/>
  <c r="A9" i="9"/>
  <c r="AR8" i="9"/>
  <c r="A8" i="9"/>
  <c r="AR7" i="9"/>
  <c r="A7" i="9"/>
  <c r="AR6" i="9"/>
  <c r="A6" i="9"/>
  <c r="AO5" i="9"/>
  <c r="AN5" i="9"/>
  <c r="AM5" i="9"/>
  <c r="AL5" i="9"/>
  <c r="AK5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AF3" i="9"/>
  <c r="AE3" i="9"/>
  <c r="AD3" i="9"/>
  <c r="AC3" i="9"/>
  <c r="AB3" i="9"/>
  <c r="AA3" i="9"/>
  <c r="Z3" i="9"/>
  <c r="Y3" i="9"/>
  <c r="X3" i="9"/>
  <c r="W3" i="9"/>
  <c r="V3" i="9"/>
  <c r="U3" i="9"/>
  <c r="T3" i="9"/>
  <c r="S3" i="9"/>
  <c r="R3" i="9"/>
  <c r="Q3" i="9"/>
  <c r="P3" i="9"/>
  <c r="O3" i="9"/>
  <c r="N3" i="9"/>
  <c r="M3" i="9"/>
  <c r="L3" i="9"/>
  <c r="K3" i="9"/>
  <c r="J3" i="9"/>
  <c r="I3" i="9"/>
  <c r="H3" i="9"/>
  <c r="G3" i="9"/>
  <c r="F3" i="9"/>
  <c r="E3" i="9"/>
  <c r="D3" i="9"/>
  <c r="C3" i="9"/>
  <c r="B3" i="9"/>
  <c r="A1" i="9"/>
  <c r="A40" i="8"/>
  <c r="A39" i="8"/>
  <c r="AI37" i="8"/>
  <c r="AH37" i="8"/>
  <c r="AF37" i="8"/>
  <c r="AE37" i="8"/>
  <c r="A37" i="8"/>
  <c r="AI36" i="8"/>
  <c r="AH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36" i="8"/>
  <c r="AI35" i="8"/>
  <c r="AH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35" i="8"/>
  <c r="AI34" i="8"/>
  <c r="AH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34" i="8"/>
  <c r="AI33" i="8"/>
  <c r="AH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33" i="8"/>
  <c r="DB30" i="8"/>
  <c r="DA30" i="8"/>
  <c r="CZ30" i="8"/>
  <c r="CY30" i="8"/>
  <c r="CX30" i="8"/>
  <c r="CW30" i="8"/>
  <c r="CV30" i="8"/>
  <c r="CU30" i="8"/>
  <c r="CT30" i="8"/>
  <c r="CS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D30" i="8"/>
  <c r="CC30" i="8"/>
  <c r="CB30" i="8"/>
  <c r="CA30" i="8"/>
  <c r="BZ30" i="8"/>
  <c r="BY30" i="8"/>
  <c r="BX30" i="8"/>
  <c r="BW30" i="8"/>
  <c r="BV30" i="8"/>
  <c r="EG30" i="8" s="1"/>
  <c r="BU30" i="8"/>
  <c r="EF30" i="8" s="1"/>
  <c r="BT30" i="8"/>
  <c r="EE30" i="8" s="1"/>
  <c r="BS30" i="8"/>
  <c r="ED30" i="8" s="1"/>
  <c r="AR30" i="8"/>
  <c r="A30" i="8"/>
  <c r="AR29" i="8"/>
  <c r="A29" i="8"/>
  <c r="AR28" i="8"/>
  <c r="A28" i="8"/>
  <c r="AR27" i="8"/>
  <c r="A27" i="8"/>
  <c r="BW26" i="8"/>
  <c r="BV26" i="8"/>
  <c r="EG26" i="8" s="1"/>
  <c r="BU26" i="8"/>
  <c r="EF26" i="8" s="1"/>
  <c r="BT26" i="8"/>
  <c r="EE26" i="8" s="1"/>
  <c r="BS26" i="8"/>
  <c r="ED26" i="8" s="1"/>
  <c r="BR26" i="8"/>
  <c r="EC26" i="8" s="1"/>
  <c r="BQ26" i="8"/>
  <c r="EB26" i="8" s="1"/>
  <c r="BP26" i="8"/>
  <c r="EA26" i="8" s="1"/>
  <c r="BO26" i="8"/>
  <c r="DZ26" i="8" s="1"/>
  <c r="BN26" i="8"/>
  <c r="DY26" i="8" s="1"/>
  <c r="BM26" i="8"/>
  <c r="DX26" i="8" s="1"/>
  <c r="BL26" i="8"/>
  <c r="DW26" i="8" s="1"/>
  <c r="BK26" i="8"/>
  <c r="DV26" i="8" s="1"/>
  <c r="BJ26" i="8"/>
  <c r="DU26" i="8" s="1"/>
  <c r="BI26" i="8"/>
  <c r="DT26" i="8" s="1"/>
  <c r="BH26" i="8"/>
  <c r="DS26" i="8" s="1"/>
  <c r="BG26" i="8"/>
  <c r="DR26" i="8" s="1"/>
  <c r="BF26" i="8"/>
  <c r="DQ26" i="8" s="1"/>
  <c r="BE26" i="8"/>
  <c r="DP26" i="8" s="1"/>
  <c r="BD26" i="8"/>
  <c r="DO26" i="8" s="1"/>
  <c r="BC26" i="8"/>
  <c r="DN26" i="8" s="1"/>
  <c r="BB26" i="8"/>
  <c r="DM26" i="8" s="1"/>
  <c r="BA26" i="8"/>
  <c r="DL26" i="8" s="1"/>
  <c r="AZ26" i="8"/>
  <c r="DK26" i="8" s="1"/>
  <c r="AY26" i="8"/>
  <c r="DJ26" i="8" s="1"/>
  <c r="AX26" i="8"/>
  <c r="DI26" i="8" s="1"/>
  <c r="AW26" i="8"/>
  <c r="DH26" i="8" s="1"/>
  <c r="AV26" i="8"/>
  <c r="DG26" i="8" s="1"/>
  <c r="AU26" i="8"/>
  <c r="DF26" i="8" s="1"/>
  <c r="AT26" i="8"/>
  <c r="DE26" i="8" s="1"/>
  <c r="AS26" i="8"/>
  <c r="DD26" i="8" s="1"/>
  <c r="AR26" i="8"/>
  <c r="A26" i="8"/>
  <c r="DB25" i="8"/>
  <c r="DA25" i="8"/>
  <c r="CZ25" i="8"/>
  <c r="CY25" i="8"/>
  <c r="CX25" i="8"/>
  <c r="CW25" i="8"/>
  <c r="CV25" i="8"/>
  <c r="CU25" i="8"/>
  <c r="CT25" i="8"/>
  <c r="CS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D25" i="8"/>
  <c r="CC25" i="8"/>
  <c r="CB25" i="8"/>
  <c r="CA25" i="8"/>
  <c r="BZ25" i="8"/>
  <c r="BY25" i="8"/>
  <c r="BX25" i="8"/>
  <c r="BW25" i="8"/>
  <c r="BV25" i="8"/>
  <c r="EG25" i="8" s="1"/>
  <c r="BU25" i="8"/>
  <c r="EF25" i="8" s="1"/>
  <c r="BT25" i="8"/>
  <c r="EE25" i="8" s="1"/>
  <c r="BS25" i="8"/>
  <c r="ED25" i="8" s="1"/>
  <c r="BR25" i="8"/>
  <c r="EC25" i="8" s="1"/>
  <c r="BQ25" i="8"/>
  <c r="EB25" i="8" s="1"/>
  <c r="BP25" i="8"/>
  <c r="EA25" i="8" s="1"/>
  <c r="BO25" i="8"/>
  <c r="DZ25" i="8" s="1"/>
  <c r="BN25" i="8"/>
  <c r="DY25" i="8" s="1"/>
  <c r="BM25" i="8"/>
  <c r="DX25" i="8" s="1"/>
  <c r="BL25" i="8"/>
  <c r="DW25" i="8" s="1"/>
  <c r="BK25" i="8"/>
  <c r="DV25" i="8" s="1"/>
  <c r="BJ25" i="8"/>
  <c r="DU25" i="8" s="1"/>
  <c r="BI25" i="8"/>
  <c r="DT25" i="8" s="1"/>
  <c r="BH25" i="8"/>
  <c r="DS25" i="8" s="1"/>
  <c r="BG25" i="8"/>
  <c r="DR25" i="8" s="1"/>
  <c r="BF25" i="8"/>
  <c r="DQ25" i="8" s="1"/>
  <c r="BE25" i="8"/>
  <c r="DP25" i="8" s="1"/>
  <c r="BD25" i="8"/>
  <c r="DO25" i="8" s="1"/>
  <c r="BC25" i="8"/>
  <c r="DN25" i="8" s="1"/>
  <c r="BB25" i="8"/>
  <c r="DM25" i="8" s="1"/>
  <c r="BA25" i="8"/>
  <c r="DL25" i="8" s="1"/>
  <c r="AZ25" i="8"/>
  <c r="DK25" i="8" s="1"/>
  <c r="AY25" i="8"/>
  <c r="DJ25" i="8" s="1"/>
  <c r="AX25" i="8"/>
  <c r="DI25" i="8" s="1"/>
  <c r="AW25" i="8"/>
  <c r="DH25" i="8" s="1"/>
  <c r="AV25" i="8"/>
  <c r="DG25" i="8" s="1"/>
  <c r="AU25" i="8"/>
  <c r="DF25" i="8" s="1"/>
  <c r="AT25" i="8"/>
  <c r="DE25" i="8" s="1"/>
  <c r="AS25" i="8"/>
  <c r="DD25" i="8" s="1"/>
  <c r="AR25" i="8"/>
  <c r="A25" i="8"/>
  <c r="DB24" i="8"/>
  <c r="DA24" i="8"/>
  <c r="CZ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EG24" i="8" s="1"/>
  <c r="BU24" i="8"/>
  <c r="EF24" i="8" s="1"/>
  <c r="BT24" i="8"/>
  <c r="EE24" i="8" s="1"/>
  <c r="BS24" i="8"/>
  <c r="ED24" i="8" s="1"/>
  <c r="BR24" i="8"/>
  <c r="EC24" i="8" s="1"/>
  <c r="BQ24" i="8"/>
  <c r="EB24" i="8" s="1"/>
  <c r="BP24" i="8"/>
  <c r="EA24" i="8" s="1"/>
  <c r="BO24" i="8"/>
  <c r="DZ24" i="8" s="1"/>
  <c r="BN24" i="8"/>
  <c r="DY24" i="8" s="1"/>
  <c r="BM24" i="8"/>
  <c r="DX24" i="8" s="1"/>
  <c r="BL24" i="8"/>
  <c r="DW24" i="8" s="1"/>
  <c r="BK24" i="8"/>
  <c r="DV24" i="8" s="1"/>
  <c r="BJ24" i="8"/>
  <c r="DU24" i="8" s="1"/>
  <c r="BI24" i="8"/>
  <c r="DT24" i="8" s="1"/>
  <c r="BH24" i="8"/>
  <c r="DS24" i="8" s="1"/>
  <c r="BG24" i="8"/>
  <c r="DR24" i="8" s="1"/>
  <c r="BF24" i="8"/>
  <c r="DQ24" i="8" s="1"/>
  <c r="BE24" i="8"/>
  <c r="DP24" i="8" s="1"/>
  <c r="BD24" i="8"/>
  <c r="DO24" i="8" s="1"/>
  <c r="BC24" i="8"/>
  <c r="DN24" i="8" s="1"/>
  <c r="BB24" i="8"/>
  <c r="DM24" i="8" s="1"/>
  <c r="BA24" i="8"/>
  <c r="DL24" i="8" s="1"/>
  <c r="AZ24" i="8"/>
  <c r="DK24" i="8" s="1"/>
  <c r="AY24" i="8"/>
  <c r="DJ24" i="8" s="1"/>
  <c r="AX24" i="8"/>
  <c r="DI24" i="8" s="1"/>
  <c r="AW24" i="8"/>
  <c r="DH24" i="8" s="1"/>
  <c r="AV24" i="8"/>
  <c r="DG24" i="8" s="1"/>
  <c r="AU24" i="8"/>
  <c r="DF24" i="8" s="1"/>
  <c r="AT24" i="8"/>
  <c r="DE24" i="8" s="1"/>
  <c r="AS24" i="8"/>
  <c r="DD24" i="8" s="1"/>
  <c r="AR24" i="8"/>
  <c r="A24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EG23" i="8" s="1"/>
  <c r="BU23" i="8"/>
  <c r="EF23" i="8" s="1"/>
  <c r="BT23" i="8"/>
  <c r="EE23" i="8" s="1"/>
  <c r="BS23" i="8"/>
  <c r="ED23" i="8" s="1"/>
  <c r="BR23" i="8"/>
  <c r="EC23" i="8" s="1"/>
  <c r="BQ23" i="8"/>
  <c r="EB23" i="8" s="1"/>
  <c r="BP23" i="8"/>
  <c r="EA23" i="8" s="1"/>
  <c r="BO23" i="8"/>
  <c r="DZ23" i="8" s="1"/>
  <c r="BN23" i="8"/>
  <c r="DY23" i="8" s="1"/>
  <c r="BM23" i="8"/>
  <c r="DX23" i="8" s="1"/>
  <c r="BL23" i="8"/>
  <c r="DW23" i="8" s="1"/>
  <c r="BK23" i="8"/>
  <c r="DV23" i="8" s="1"/>
  <c r="BJ23" i="8"/>
  <c r="DU23" i="8" s="1"/>
  <c r="BI23" i="8"/>
  <c r="DT23" i="8" s="1"/>
  <c r="BH23" i="8"/>
  <c r="DS23" i="8" s="1"/>
  <c r="BG23" i="8"/>
  <c r="DR23" i="8" s="1"/>
  <c r="BF23" i="8"/>
  <c r="DQ23" i="8" s="1"/>
  <c r="BE23" i="8"/>
  <c r="DP23" i="8" s="1"/>
  <c r="BD23" i="8"/>
  <c r="DO23" i="8" s="1"/>
  <c r="BC23" i="8"/>
  <c r="DN23" i="8" s="1"/>
  <c r="BB23" i="8"/>
  <c r="DM23" i="8" s="1"/>
  <c r="BA23" i="8"/>
  <c r="DL23" i="8" s="1"/>
  <c r="AZ23" i="8"/>
  <c r="DK23" i="8" s="1"/>
  <c r="AY23" i="8"/>
  <c r="DJ23" i="8" s="1"/>
  <c r="AX23" i="8"/>
  <c r="DI23" i="8" s="1"/>
  <c r="AW23" i="8"/>
  <c r="DH23" i="8" s="1"/>
  <c r="AV23" i="8"/>
  <c r="DG23" i="8" s="1"/>
  <c r="AU23" i="8"/>
  <c r="DF23" i="8" s="1"/>
  <c r="AT23" i="8"/>
  <c r="DE23" i="8" s="1"/>
  <c r="AS23" i="8"/>
  <c r="DD23" i="8" s="1"/>
  <c r="AR23" i="8"/>
  <c r="A23" i="8"/>
  <c r="DB22" i="8"/>
  <c r="DA22" i="8"/>
  <c r="CZ22" i="8"/>
  <c r="CY22" i="8"/>
  <c r="CX22" i="8"/>
  <c r="CW22" i="8"/>
  <c r="CV22" i="8"/>
  <c r="CU22" i="8"/>
  <c r="CT22" i="8"/>
  <c r="CS22" i="8"/>
  <c r="CR22" i="8"/>
  <c r="CQ22" i="8"/>
  <c r="CP22" i="8"/>
  <c r="CO22" i="8"/>
  <c r="CN22" i="8"/>
  <c r="CM22" i="8"/>
  <c r="CL22" i="8"/>
  <c r="CK22" i="8"/>
  <c r="CJ22" i="8"/>
  <c r="CI22" i="8"/>
  <c r="CH22" i="8"/>
  <c r="CG22" i="8"/>
  <c r="CF22" i="8"/>
  <c r="CE22" i="8"/>
  <c r="CD22" i="8"/>
  <c r="CC22" i="8"/>
  <c r="CB22" i="8"/>
  <c r="CA22" i="8"/>
  <c r="BZ22" i="8"/>
  <c r="BY22" i="8"/>
  <c r="BX22" i="8"/>
  <c r="BW22" i="8"/>
  <c r="BV22" i="8"/>
  <c r="EG22" i="8" s="1"/>
  <c r="BU22" i="8"/>
  <c r="EF22" i="8" s="1"/>
  <c r="BT22" i="8"/>
  <c r="EE22" i="8" s="1"/>
  <c r="BS22" i="8"/>
  <c r="ED22" i="8" s="1"/>
  <c r="BR22" i="8"/>
  <c r="EC22" i="8" s="1"/>
  <c r="BQ22" i="8"/>
  <c r="EB22" i="8" s="1"/>
  <c r="BP22" i="8"/>
  <c r="EA22" i="8" s="1"/>
  <c r="BO22" i="8"/>
  <c r="DZ22" i="8" s="1"/>
  <c r="BN22" i="8"/>
  <c r="DY22" i="8" s="1"/>
  <c r="BM22" i="8"/>
  <c r="DX22" i="8" s="1"/>
  <c r="BL22" i="8"/>
  <c r="DW22" i="8" s="1"/>
  <c r="BK22" i="8"/>
  <c r="DV22" i="8" s="1"/>
  <c r="BJ22" i="8"/>
  <c r="DU22" i="8" s="1"/>
  <c r="BI22" i="8"/>
  <c r="DT22" i="8" s="1"/>
  <c r="BH22" i="8"/>
  <c r="DS22" i="8" s="1"/>
  <c r="BG22" i="8"/>
  <c r="DR22" i="8" s="1"/>
  <c r="BF22" i="8"/>
  <c r="DQ22" i="8" s="1"/>
  <c r="BE22" i="8"/>
  <c r="DP22" i="8" s="1"/>
  <c r="BD22" i="8"/>
  <c r="DO22" i="8" s="1"/>
  <c r="BC22" i="8"/>
  <c r="DN22" i="8" s="1"/>
  <c r="BB22" i="8"/>
  <c r="DM22" i="8" s="1"/>
  <c r="BA22" i="8"/>
  <c r="DL22" i="8" s="1"/>
  <c r="AZ22" i="8"/>
  <c r="DK22" i="8" s="1"/>
  <c r="AY22" i="8"/>
  <c r="DJ22" i="8" s="1"/>
  <c r="AX22" i="8"/>
  <c r="DI22" i="8" s="1"/>
  <c r="AW22" i="8"/>
  <c r="DH22" i="8" s="1"/>
  <c r="AV22" i="8"/>
  <c r="DG22" i="8" s="1"/>
  <c r="AU22" i="8"/>
  <c r="DF22" i="8" s="1"/>
  <c r="AT22" i="8"/>
  <c r="DE22" i="8" s="1"/>
  <c r="AS22" i="8"/>
  <c r="DD22" i="8" s="1"/>
  <c r="AR22" i="8"/>
  <c r="A22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DC21" i="9" s="1"/>
  <c r="BV21" i="8"/>
  <c r="EG21" i="8" s="1"/>
  <c r="BU21" i="8"/>
  <c r="EF21" i="8" s="1"/>
  <c r="BT21" i="8"/>
  <c r="EE21" i="8" s="1"/>
  <c r="BS21" i="8"/>
  <c r="ED21" i="8" s="1"/>
  <c r="BR21" i="8"/>
  <c r="EC21" i="8" s="1"/>
  <c r="BQ21" i="8"/>
  <c r="EB21" i="8" s="1"/>
  <c r="BP21" i="8"/>
  <c r="EA21" i="8" s="1"/>
  <c r="BO21" i="8"/>
  <c r="DZ21" i="8" s="1"/>
  <c r="BN21" i="8"/>
  <c r="DY21" i="8" s="1"/>
  <c r="BM21" i="8"/>
  <c r="DX21" i="8" s="1"/>
  <c r="BL21" i="8"/>
  <c r="DW21" i="8" s="1"/>
  <c r="BK21" i="8"/>
  <c r="DV21" i="8" s="1"/>
  <c r="BJ21" i="8"/>
  <c r="DU21" i="8" s="1"/>
  <c r="BI21" i="8"/>
  <c r="DT21" i="8" s="1"/>
  <c r="BH21" i="8"/>
  <c r="DS21" i="8" s="1"/>
  <c r="BG21" i="8"/>
  <c r="DR21" i="8" s="1"/>
  <c r="BF21" i="8"/>
  <c r="DQ21" i="8" s="1"/>
  <c r="BE21" i="8"/>
  <c r="DP21" i="8" s="1"/>
  <c r="BD21" i="8"/>
  <c r="DO21" i="8" s="1"/>
  <c r="BC21" i="8"/>
  <c r="DN21" i="8" s="1"/>
  <c r="BB21" i="8"/>
  <c r="DM21" i="8" s="1"/>
  <c r="BA21" i="8"/>
  <c r="DL21" i="8" s="1"/>
  <c r="AZ21" i="8"/>
  <c r="DK21" i="8" s="1"/>
  <c r="AY21" i="8"/>
  <c r="DJ21" i="8" s="1"/>
  <c r="AX21" i="8"/>
  <c r="DI21" i="8" s="1"/>
  <c r="AW21" i="8"/>
  <c r="DH21" i="8" s="1"/>
  <c r="AV21" i="8"/>
  <c r="DG21" i="8" s="1"/>
  <c r="AU21" i="8"/>
  <c r="DF21" i="8" s="1"/>
  <c r="AT21" i="8"/>
  <c r="DE21" i="8" s="1"/>
  <c r="AS21" i="8"/>
  <c r="DD21" i="8" s="1"/>
  <c r="AR21" i="8"/>
  <c r="A21" i="8"/>
  <c r="DB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I20" i="8"/>
  <c r="AR20" i="8"/>
  <c r="A20" i="8"/>
  <c r="AR19" i="8"/>
  <c r="A19" i="8"/>
  <c r="AR18" i="8"/>
  <c r="A18" i="8"/>
  <c r="AR17" i="8"/>
  <c r="A17" i="8"/>
  <c r="AR16" i="8"/>
  <c r="A16" i="8"/>
  <c r="AR15" i="8"/>
  <c r="A15" i="8"/>
  <c r="AR14" i="8"/>
  <c r="A14" i="8"/>
  <c r="AR13" i="8"/>
  <c r="A13" i="8"/>
  <c r="AR12" i="8"/>
  <c r="A12" i="8"/>
  <c r="AR11" i="8"/>
  <c r="A11" i="8"/>
  <c r="AR10" i="8"/>
  <c r="A10" i="8"/>
  <c r="AR9" i="8"/>
  <c r="A9" i="8"/>
  <c r="AR8" i="8"/>
  <c r="A8" i="8"/>
  <c r="AR7" i="8"/>
  <c r="A7" i="8"/>
  <c r="AR6" i="8"/>
  <c r="A6" i="8"/>
  <c r="AO5" i="8"/>
  <c r="AN5" i="8"/>
  <c r="AM5" i="8"/>
  <c r="AL5" i="8"/>
  <c r="AK5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1" i="8"/>
  <c r="A40" i="7"/>
  <c r="A39" i="7"/>
  <c r="AI37" i="7"/>
  <c r="AH37" i="7"/>
  <c r="A37" i="7"/>
  <c r="AI36" i="7"/>
  <c r="AH36" i="7"/>
  <c r="A36" i="7"/>
  <c r="AI35" i="7"/>
  <c r="AH35" i="7"/>
  <c r="A35" i="7"/>
  <c r="AI34" i="7"/>
  <c r="AH34" i="7"/>
  <c r="A34" i="7"/>
  <c r="AI33" i="7"/>
  <c r="AH33" i="7"/>
  <c r="A33" i="7"/>
  <c r="AR30" i="7"/>
  <c r="A30" i="7"/>
  <c r="AR29" i="7"/>
  <c r="A29" i="7"/>
  <c r="AR28" i="7"/>
  <c r="A28" i="7"/>
  <c r="AR27" i="7"/>
  <c r="A27" i="7"/>
  <c r="AR26" i="7"/>
  <c r="A26" i="7"/>
  <c r="AR25" i="7"/>
  <c r="A25" i="7"/>
  <c r="AR24" i="7"/>
  <c r="A24" i="7"/>
  <c r="AR23" i="7"/>
  <c r="A23" i="7"/>
  <c r="AR22" i="7"/>
  <c r="A22" i="7"/>
  <c r="AR21" i="7"/>
  <c r="A21" i="7"/>
  <c r="AR20" i="7"/>
  <c r="A20" i="7"/>
  <c r="AR19" i="7"/>
  <c r="A19" i="7"/>
  <c r="AR18" i="7"/>
  <c r="A18" i="7"/>
  <c r="AR17" i="7"/>
  <c r="A17" i="7"/>
  <c r="AR16" i="7"/>
  <c r="A16" i="7"/>
  <c r="AR15" i="7"/>
  <c r="A15" i="7"/>
  <c r="AR14" i="7"/>
  <c r="A14" i="7"/>
  <c r="AR13" i="7"/>
  <c r="A13" i="7"/>
  <c r="AR12" i="7"/>
  <c r="A12" i="7"/>
  <c r="AR11" i="7"/>
  <c r="A11" i="7"/>
  <c r="AR10" i="7"/>
  <c r="A10" i="7"/>
  <c r="AR9" i="7"/>
  <c r="A9" i="7"/>
  <c r="AR8" i="7"/>
  <c r="A8" i="7"/>
  <c r="AR7" i="7"/>
  <c r="A7" i="7"/>
  <c r="AR6" i="7"/>
  <c r="A6" i="7"/>
  <c r="AO5" i="7"/>
  <c r="AN5" i="7"/>
  <c r="AM5" i="7"/>
  <c r="AL5" i="7"/>
  <c r="AK5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B4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B3" i="7"/>
  <c r="A1" i="7"/>
  <c r="A40" i="6"/>
  <c r="A39" i="6"/>
  <c r="AI37" i="6"/>
  <c r="AH37" i="6"/>
  <c r="A37" i="6"/>
  <c r="AI36" i="6"/>
  <c r="AH36" i="6"/>
  <c r="A36" i="6"/>
  <c r="AI35" i="6"/>
  <c r="AH35" i="6"/>
  <c r="A35" i="6"/>
  <c r="AI34" i="6"/>
  <c r="AH34" i="6"/>
  <c r="A34" i="6"/>
  <c r="AI33" i="6"/>
  <c r="AH33" i="6"/>
  <c r="A33" i="6"/>
  <c r="AR30" i="6"/>
  <c r="A30" i="6"/>
  <c r="AR29" i="6"/>
  <c r="A29" i="6"/>
  <c r="AR28" i="6"/>
  <c r="A28" i="6"/>
  <c r="AR27" i="6"/>
  <c r="A27" i="6"/>
  <c r="AR26" i="6"/>
  <c r="A26" i="6"/>
  <c r="AR25" i="6"/>
  <c r="A25" i="6"/>
  <c r="AR24" i="6"/>
  <c r="A24" i="6"/>
  <c r="AR23" i="6"/>
  <c r="A23" i="6"/>
  <c r="AR22" i="6"/>
  <c r="A22" i="6"/>
  <c r="AR21" i="6"/>
  <c r="A21" i="6"/>
  <c r="AR20" i="6"/>
  <c r="A20" i="6"/>
  <c r="AR19" i="6"/>
  <c r="A19" i="6"/>
  <c r="AR18" i="6"/>
  <c r="A18" i="6"/>
  <c r="AR17" i="6"/>
  <c r="A17" i="6"/>
  <c r="AR16" i="6"/>
  <c r="A16" i="6"/>
  <c r="AR15" i="6"/>
  <c r="A15" i="6"/>
  <c r="AR14" i="6"/>
  <c r="A14" i="6"/>
  <c r="AR13" i="6"/>
  <c r="A13" i="6"/>
  <c r="AR12" i="6"/>
  <c r="A12" i="6"/>
  <c r="AR11" i="6"/>
  <c r="A11" i="6"/>
  <c r="AR10" i="6"/>
  <c r="A10" i="6"/>
  <c r="AR9" i="6"/>
  <c r="A9" i="6"/>
  <c r="AR8" i="6"/>
  <c r="A8" i="6"/>
  <c r="AR7" i="6"/>
  <c r="A7" i="6"/>
  <c r="AR6" i="6"/>
  <c r="A6" i="6"/>
  <c r="AO5" i="6"/>
  <c r="AN5" i="6"/>
  <c r="AM5" i="6"/>
  <c r="AL5" i="6"/>
  <c r="AK5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B4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C3" i="6"/>
  <c r="B3" i="6"/>
  <c r="A1" i="6"/>
  <c r="A40" i="5"/>
  <c r="A39" i="5"/>
  <c r="AI37" i="5"/>
  <c r="AH37" i="5"/>
  <c r="A37" i="5"/>
  <c r="AI36" i="5"/>
  <c r="AH36" i="5"/>
  <c r="A36" i="5"/>
  <c r="AI35" i="5"/>
  <c r="AH35" i="5"/>
  <c r="A35" i="5"/>
  <c r="AI34" i="5"/>
  <c r="AH34" i="5"/>
  <c r="A34" i="5"/>
  <c r="AI33" i="5"/>
  <c r="AH33" i="5"/>
  <c r="A33" i="5"/>
  <c r="AR30" i="5"/>
  <c r="A30" i="5"/>
  <c r="AR29" i="5"/>
  <c r="A29" i="5"/>
  <c r="AR28" i="5"/>
  <c r="A28" i="5"/>
  <c r="AR27" i="5"/>
  <c r="A27" i="5"/>
  <c r="AR26" i="5"/>
  <c r="A26" i="5"/>
  <c r="AR25" i="5"/>
  <c r="A25" i="5"/>
  <c r="AR24" i="5"/>
  <c r="A24" i="5"/>
  <c r="AR23" i="5"/>
  <c r="A23" i="5"/>
  <c r="AR22" i="5"/>
  <c r="A22" i="5"/>
  <c r="AR21" i="5"/>
  <c r="A21" i="5"/>
  <c r="AR20" i="5"/>
  <c r="A20" i="5"/>
  <c r="AR19" i="5"/>
  <c r="A19" i="5"/>
  <c r="AR18" i="5"/>
  <c r="A18" i="5"/>
  <c r="AR17" i="5"/>
  <c r="A17" i="5"/>
  <c r="AR16" i="5"/>
  <c r="A16" i="5"/>
  <c r="AR15" i="5"/>
  <c r="A15" i="5"/>
  <c r="AR14" i="5"/>
  <c r="A14" i="5"/>
  <c r="AR13" i="5"/>
  <c r="A13" i="5"/>
  <c r="AR12" i="5"/>
  <c r="A12" i="5"/>
  <c r="AR11" i="5"/>
  <c r="A11" i="5"/>
  <c r="AR10" i="5"/>
  <c r="A10" i="5"/>
  <c r="AR9" i="5"/>
  <c r="A9" i="5"/>
  <c r="AR8" i="5"/>
  <c r="A8" i="5"/>
  <c r="AR7" i="5"/>
  <c r="A7" i="5"/>
  <c r="AR6" i="5"/>
  <c r="A6" i="5"/>
  <c r="AO5" i="5"/>
  <c r="AN5" i="5"/>
  <c r="AM5" i="5"/>
  <c r="AL5" i="5"/>
  <c r="AK5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A1" i="5"/>
  <c r="A40" i="4"/>
  <c r="A39" i="4"/>
  <c r="AI37" i="4"/>
  <c r="AH37" i="4"/>
  <c r="A37" i="4"/>
  <c r="AI36" i="4"/>
  <c r="AH36" i="4"/>
  <c r="A36" i="4"/>
  <c r="AI35" i="4"/>
  <c r="AH35" i="4"/>
  <c r="A35" i="4"/>
  <c r="AI34" i="4"/>
  <c r="AH34" i="4"/>
  <c r="A34" i="4"/>
  <c r="AI33" i="4"/>
  <c r="AH33" i="4"/>
  <c r="A33" i="4"/>
  <c r="AR30" i="4"/>
  <c r="A30" i="4"/>
  <c r="AR29" i="4"/>
  <c r="A29" i="4"/>
  <c r="AR28" i="4"/>
  <c r="A28" i="4"/>
  <c r="AR27" i="4"/>
  <c r="A27" i="4"/>
  <c r="AR26" i="4"/>
  <c r="A26" i="4"/>
  <c r="AR25" i="4"/>
  <c r="A25" i="4"/>
  <c r="AR24" i="4"/>
  <c r="A24" i="4"/>
  <c r="AR23" i="4"/>
  <c r="A23" i="4"/>
  <c r="AR22" i="4"/>
  <c r="A22" i="4"/>
  <c r="AR21" i="4"/>
  <c r="A21" i="4"/>
  <c r="AR20" i="4"/>
  <c r="A20" i="4"/>
  <c r="AR19" i="4"/>
  <c r="A19" i="4"/>
  <c r="AR18" i="4"/>
  <c r="A18" i="4"/>
  <c r="AR17" i="4"/>
  <c r="A17" i="4"/>
  <c r="AR16" i="4"/>
  <c r="A16" i="4"/>
  <c r="AR15" i="4"/>
  <c r="A15" i="4"/>
  <c r="AR14" i="4"/>
  <c r="A14" i="4"/>
  <c r="AR13" i="4"/>
  <c r="A13" i="4"/>
  <c r="AR12" i="4"/>
  <c r="A12" i="4"/>
  <c r="AR11" i="4"/>
  <c r="A11" i="4"/>
  <c r="AR10" i="4"/>
  <c r="A10" i="4"/>
  <c r="AR9" i="4"/>
  <c r="A9" i="4"/>
  <c r="AR8" i="4"/>
  <c r="A8" i="4"/>
  <c r="AR7" i="4"/>
  <c r="A7" i="4"/>
  <c r="AR6" i="4"/>
  <c r="A6" i="4"/>
  <c r="AO5" i="4"/>
  <c r="AN5" i="4"/>
  <c r="AM5" i="4"/>
  <c r="AL5" i="4"/>
  <c r="AK5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B3" i="4"/>
  <c r="A1" i="4"/>
  <c r="N30" i="3"/>
  <c r="M30" i="3"/>
  <c r="L30" i="3"/>
  <c r="K30" i="3"/>
  <c r="J30" i="3"/>
  <c r="I30" i="3"/>
  <c r="H30" i="3"/>
  <c r="G30" i="3"/>
  <c r="F30" i="3"/>
  <c r="E30" i="3"/>
  <c r="D30" i="3"/>
  <c r="N29" i="3"/>
  <c r="M29" i="3"/>
  <c r="L29" i="3"/>
  <c r="K29" i="3"/>
  <c r="J29" i="3"/>
  <c r="I29" i="3"/>
  <c r="H29" i="3"/>
  <c r="G29" i="3"/>
  <c r="F29" i="3"/>
  <c r="E29" i="3"/>
  <c r="D29" i="3"/>
  <c r="N28" i="3"/>
  <c r="M28" i="3"/>
  <c r="L28" i="3"/>
  <c r="K28" i="3"/>
  <c r="J28" i="3"/>
  <c r="I28" i="3"/>
  <c r="H28" i="3"/>
  <c r="G28" i="3"/>
  <c r="F28" i="3"/>
  <c r="E28" i="3"/>
  <c r="D28" i="3"/>
  <c r="N27" i="3"/>
  <c r="M27" i="3"/>
  <c r="L27" i="3"/>
  <c r="K27" i="3"/>
  <c r="J27" i="3"/>
  <c r="I27" i="3"/>
  <c r="H27" i="3"/>
  <c r="G27" i="3"/>
  <c r="F27" i="3"/>
  <c r="E27" i="3"/>
  <c r="D27" i="3"/>
  <c r="N26" i="3"/>
  <c r="M26" i="3"/>
  <c r="L26" i="3"/>
  <c r="K26" i="3"/>
  <c r="J26" i="3"/>
  <c r="I26" i="3"/>
  <c r="H26" i="3"/>
  <c r="G26" i="3"/>
  <c r="F26" i="3"/>
  <c r="E26" i="3"/>
  <c r="D26" i="3"/>
  <c r="N25" i="3"/>
  <c r="M25" i="3"/>
  <c r="L25" i="3"/>
  <c r="K25" i="3"/>
  <c r="J25" i="3"/>
  <c r="I25" i="3"/>
  <c r="H25" i="3"/>
  <c r="G25" i="3"/>
  <c r="F25" i="3"/>
  <c r="E25" i="3"/>
  <c r="D25" i="3"/>
  <c r="N24" i="3"/>
  <c r="M24" i="3"/>
  <c r="L24" i="3"/>
  <c r="K24" i="3"/>
  <c r="J24" i="3"/>
  <c r="I24" i="3"/>
  <c r="H24" i="3"/>
  <c r="G24" i="3"/>
  <c r="F24" i="3"/>
  <c r="E24" i="3"/>
  <c r="D24" i="3"/>
  <c r="N23" i="3"/>
  <c r="M23" i="3"/>
  <c r="L23" i="3"/>
  <c r="K23" i="3"/>
  <c r="J23" i="3"/>
  <c r="I23" i="3"/>
  <c r="H23" i="3"/>
  <c r="G23" i="3"/>
  <c r="F23" i="3"/>
  <c r="E23" i="3"/>
  <c r="D23" i="3"/>
  <c r="N22" i="3"/>
  <c r="M22" i="3"/>
  <c r="L22" i="3"/>
  <c r="K22" i="3"/>
  <c r="J22" i="3"/>
  <c r="I22" i="3"/>
  <c r="H22" i="3"/>
  <c r="G22" i="3"/>
  <c r="F22" i="3"/>
  <c r="E22" i="3"/>
  <c r="D22" i="3"/>
  <c r="N21" i="3"/>
  <c r="M21" i="3"/>
  <c r="L21" i="3"/>
  <c r="K21" i="3"/>
  <c r="J21" i="3"/>
  <c r="I21" i="3"/>
  <c r="H21" i="3"/>
  <c r="G21" i="3"/>
  <c r="F21" i="3"/>
  <c r="E21" i="3"/>
  <c r="D21" i="3"/>
  <c r="N20" i="3"/>
  <c r="M20" i="3"/>
  <c r="L20" i="3"/>
  <c r="K20" i="3"/>
  <c r="J20" i="3"/>
  <c r="I20" i="3"/>
  <c r="H20" i="3"/>
  <c r="G20" i="3"/>
  <c r="F20" i="3"/>
  <c r="E20" i="3"/>
  <c r="D20" i="3"/>
  <c r="N19" i="3"/>
  <c r="M19" i="3"/>
  <c r="L19" i="3"/>
  <c r="K19" i="3"/>
  <c r="J19" i="3"/>
  <c r="I19" i="3"/>
  <c r="H19" i="3"/>
  <c r="G19" i="3"/>
  <c r="F19" i="3"/>
  <c r="E19" i="3"/>
  <c r="D19" i="3"/>
  <c r="N18" i="3"/>
  <c r="M18" i="3"/>
  <c r="L18" i="3"/>
  <c r="K18" i="3"/>
  <c r="J18" i="3"/>
  <c r="I18" i="3"/>
  <c r="H18" i="3"/>
  <c r="G18" i="3"/>
  <c r="F18" i="3"/>
  <c r="E18" i="3"/>
  <c r="D18" i="3"/>
  <c r="N17" i="3"/>
  <c r="M17" i="3"/>
  <c r="L17" i="3"/>
  <c r="K17" i="3"/>
  <c r="J17" i="3"/>
  <c r="I17" i="3"/>
  <c r="H17" i="3"/>
  <c r="G17" i="3"/>
  <c r="F17" i="3"/>
  <c r="E17" i="3"/>
  <c r="D17" i="3"/>
  <c r="N16" i="3"/>
  <c r="M16" i="3"/>
  <c r="L16" i="3"/>
  <c r="K16" i="3"/>
  <c r="J16" i="3"/>
  <c r="I16" i="3"/>
  <c r="H16" i="3"/>
  <c r="G16" i="3"/>
  <c r="F16" i="3"/>
  <c r="E16" i="3"/>
  <c r="D16" i="3"/>
  <c r="N15" i="3"/>
  <c r="M15" i="3"/>
  <c r="L15" i="3"/>
  <c r="K15" i="3"/>
  <c r="J15" i="3"/>
  <c r="I15" i="3"/>
  <c r="H15" i="3"/>
  <c r="G15" i="3"/>
  <c r="F15" i="3"/>
  <c r="E15" i="3"/>
  <c r="D15" i="3"/>
  <c r="N14" i="3"/>
  <c r="M14" i="3"/>
  <c r="L14" i="3"/>
  <c r="K14" i="3"/>
  <c r="J14" i="3"/>
  <c r="I14" i="3"/>
  <c r="H14" i="3"/>
  <c r="G14" i="3"/>
  <c r="F14" i="3"/>
  <c r="E14" i="3"/>
  <c r="D14" i="3"/>
  <c r="N13" i="3"/>
  <c r="M13" i="3"/>
  <c r="L13" i="3"/>
  <c r="K13" i="3"/>
  <c r="J13" i="3"/>
  <c r="I13" i="3"/>
  <c r="H13" i="3"/>
  <c r="G13" i="3"/>
  <c r="F13" i="3"/>
  <c r="E13" i="3"/>
  <c r="D13" i="3"/>
  <c r="N12" i="3"/>
  <c r="M12" i="3"/>
  <c r="L12" i="3"/>
  <c r="K12" i="3"/>
  <c r="J12" i="3"/>
  <c r="I12" i="3"/>
  <c r="H12" i="3"/>
  <c r="G12" i="3"/>
  <c r="F12" i="3"/>
  <c r="E12" i="3"/>
  <c r="D12" i="3"/>
  <c r="N11" i="3"/>
  <c r="M11" i="3"/>
  <c r="L11" i="3"/>
  <c r="K11" i="3"/>
  <c r="J11" i="3"/>
  <c r="I11" i="3"/>
  <c r="H11" i="3"/>
  <c r="G11" i="3"/>
  <c r="F11" i="3"/>
  <c r="E11" i="3"/>
  <c r="D11" i="3"/>
  <c r="N10" i="3"/>
  <c r="M10" i="3"/>
  <c r="L10" i="3"/>
  <c r="K10" i="3"/>
  <c r="J10" i="3"/>
  <c r="I10" i="3"/>
  <c r="H10" i="3"/>
  <c r="G10" i="3"/>
  <c r="F10" i="3"/>
  <c r="E10" i="3"/>
  <c r="D10" i="3"/>
  <c r="N9" i="3"/>
  <c r="M9" i="3"/>
  <c r="L9" i="3"/>
  <c r="K9" i="3"/>
  <c r="J9" i="3"/>
  <c r="I9" i="3"/>
  <c r="H9" i="3"/>
  <c r="G9" i="3"/>
  <c r="F9" i="3"/>
  <c r="E9" i="3"/>
  <c r="D9" i="3"/>
  <c r="N8" i="3"/>
  <c r="M8" i="3"/>
  <c r="L8" i="3"/>
  <c r="K8" i="3"/>
  <c r="J8" i="3"/>
  <c r="I8" i="3"/>
  <c r="H8" i="3"/>
  <c r="G8" i="3"/>
  <c r="F8" i="3"/>
  <c r="E8" i="3"/>
  <c r="D8" i="3"/>
  <c r="N7" i="3"/>
  <c r="M7" i="3"/>
  <c r="L7" i="3"/>
  <c r="K7" i="3"/>
  <c r="J7" i="3"/>
  <c r="I7" i="3"/>
  <c r="H7" i="3"/>
  <c r="G7" i="3"/>
  <c r="F7" i="3"/>
  <c r="E7" i="3"/>
  <c r="D7" i="3"/>
  <c r="N6" i="3"/>
  <c r="M6" i="3"/>
  <c r="L6" i="3"/>
  <c r="K6" i="3"/>
  <c r="J6" i="3"/>
  <c r="I6" i="3"/>
  <c r="H6" i="3"/>
  <c r="G6" i="3"/>
  <c r="F6" i="3"/>
  <c r="E6" i="3"/>
  <c r="D6" i="3"/>
  <c r="L5" i="3"/>
  <c r="K5" i="3"/>
  <c r="J5" i="3"/>
  <c r="I5" i="3"/>
  <c r="H5" i="3"/>
  <c r="A1" i="3"/>
  <c r="N16" i="2"/>
  <c r="M16" i="2"/>
  <c r="O16" i="2" s="1"/>
  <c r="K16" i="2"/>
  <c r="F16" i="2"/>
  <c r="N15" i="2"/>
  <c r="M15" i="2"/>
  <c r="O15" i="2" s="1"/>
  <c r="K15" i="2"/>
  <c r="F15" i="2"/>
  <c r="N14" i="2"/>
  <c r="M14" i="2"/>
  <c r="O14" i="2" s="1"/>
  <c r="K14" i="2"/>
  <c r="F14" i="2"/>
  <c r="N13" i="2"/>
  <c r="M13" i="2"/>
  <c r="O13" i="2" s="1"/>
  <c r="K13" i="2"/>
  <c r="F13" i="2"/>
  <c r="N12" i="2"/>
  <c r="M12" i="2"/>
  <c r="O12" i="2" s="1"/>
  <c r="K12" i="2"/>
  <c r="F12" i="2"/>
  <c r="N11" i="2"/>
  <c r="M11" i="2"/>
  <c r="O11" i="2" s="1"/>
  <c r="K11" i="2"/>
  <c r="F11" i="2"/>
  <c r="N10" i="2"/>
  <c r="M10" i="2"/>
  <c r="O10" i="2" s="1"/>
  <c r="K10" i="2"/>
  <c r="F10" i="2"/>
  <c r="N9" i="2"/>
  <c r="M9" i="2"/>
  <c r="O9" i="2" s="1"/>
  <c r="K9" i="2"/>
  <c r="F9" i="2"/>
  <c r="N8" i="2"/>
  <c r="M8" i="2"/>
  <c r="O8" i="2" s="1"/>
  <c r="K8" i="2"/>
  <c r="F8" i="2"/>
  <c r="N7" i="2"/>
  <c r="M7" i="2"/>
  <c r="O7" i="2" s="1"/>
  <c r="K7" i="2"/>
  <c r="F7" i="2"/>
  <c r="N6" i="2"/>
  <c r="M6" i="2"/>
  <c r="O6" i="2" s="1"/>
  <c r="K6" i="2"/>
  <c r="F6" i="2"/>
  <c r="N5" i="2"/>
  <c r="M5" i="2"/>
  <c r="O5" i="2" s="1"/>
  <c r="K5" i="2"/>
  <c r="F5" i="2"/>
  <c r="E18" i="1"/>
  <c r="E17" i="1"/>
  <c r="E16" i="1"/>
  <c r="E15" i="1"/>
  <c r="E14" i="1"/>
  <c r="DB19" i="15" l="1"/>
  <c r="BW20" i="15"/>
  <c r="BW12" i="15"/>
  <c r="DB21" i="15"/>
  <c r="BW22" i="15"/>
  <c r="DB20" i="15"/>
  <c r="BW21" i="15"/>
  <c r="BV22" i="15"/>
  <c r="EG22" i="15" s="1"/>
  <c r="DA21" i="15"/>
  <c r="BV20" i="15"/>
  <c r="EG20" i="15" s="1"/>
  <c r="BV21" i="15"/>
  <c r="EG21" i="15" s="1"/>
  <c r="DA20" i="15"/>
  <c r="BV12" i="15"/>
  <c r="EG12" i="15" s="1"/>
  <c r="DA19" i="15"/>
  <c r="BU22" i="15"/>
  <c r="EF22" i="15" s="1"/>
  <c r="BU12" i="15"/>
  <c r="EF12" i="15" s="1"/>
  <c r="CZ20" i="15"/>
  <c r="BU20" i="15"/>
  <c r="EF20" i="15" s="1"/>
  <c r="CZ19" i="15"/>
  <c r="BU21" i="15"/>
  <c r="EF21" i="15" s="1"/>
  <c r="CZ21" i="15"/>
  <c r="BT22" i="15"/>
  <c r="EE22" i="15" s="1"/>
  <c r="CY19" i="15"/>
  <c r="BT21" i="15"/>
  <c r="EE21" i="15" s="1"/>
  <c r="CY20" i="15"/>
  <c r="CY21" i="15"/>
  <c r="BT12" i="15"/>
  <c r="EE12" i="15" s="1"/>
  <c r="BT20" i="15"/>
  <c r="EE20" i="15" s="1"/>
  <c r="CX19" i="15"/>
  <c r="BS22" i="15"/>
  <c r="ED22" i="15" s="1"/>
  <c r="CX20" i="15"/>
  <c r="CX21" i="15"/>
  <c r="BS21" i="15"/>
  <c r="ED21" i="15" s="1"/>
  <c r="BS12" i="15"/>
  <c r="ED12" i="15" s="1"/>
  <c r="BS20" i="15"/>
  <c r="ED20" i="15" s="1"/>
  <c r="CW19" i="15"/>
  <c r="BR22" i="15"/>
  <c r="EC22" i="15" s="1"/>
  <c r="BR21" i="15"/>
  <c r="EC21" i="15" s="1"/>
  <c r="CW20" i="15"/>
  <c r="BR20" i="15"/>
  <c r="EC20" i="15" s="1"/>
  <c r="CW21" i="15"/>
  <c r="BR12" i="15"/>
  <c r="EC12" i="15" s="1"/>
  <c r="BQ22" i="15"/>
  <c r="EB22" i="15" s="1"/>
  <c r="BQ20" i="15"/>
  <c r="EB20" i="15" s="1"/>
  <c r="BQ12" i="15"/>
  <c r="EB12" i="15" s="1"/>
  <c r="BQ21" i="15"/>
  <c r="EB21" i="15" s="1"/>
  <c r="CV20" i="15"/>
  <c r="CV21" i="15"/>
  <c r="CV19" i="15"/>
  <c r="BP20" i="15"/>
  <c r="EA20" i="15" s="1"/>
  <c r="CU19" i="15"/>
  <c r="BP21" i="15"/>
  <c r="EA21" i="15" s="1"/>
  <c r="BP22" i="15"/>
  <c r="EA22" i="15" s="1"/>
  <c r="CU20" i="15"/>
  <c r="CU21" i="15"/>
  <c r="BO22" i="15"/>
  <c r="DZ22" i="15" s="1"/>
  <c r="BO21" i="15"/>
  <c r="DZ21" i="15" s="1"/>
  <c r="CT20" i="15"/>
  <c r="CT19" i="15"/>
  <c r="BO20" i="15"/>
  <c r="DZ20" i="15" s="1"/>
  <c r="CT21" i="15"/>
  <c r="BN22" i="15"/>
  <c r="DY22" i="15" s="1"/>
  <c r="CS12" i="15"/>
  <c r="CS19" i="15"/>
  <c r="BN21" i="15"/>
  <c r="DY21" i="15" s="1"/>
  <c r="BN20" i="15"/>
  <c r="DY20" i="15" s="1"/>
  <c r="CS21" i="15"/>
  <c r="CS20" i="15"/>
  <c r="BM20" i="15"/>
  <c r="DX20" i="15" s="1"/>
  <c r="BM22" i="15"/>
  <c r="DX22" i="15" s="1"/>
  <c r="CR12" i="15"/>
  <c r="CR19" i="15"/>
  <c r="BM21" i="15"/>
  <c r="DX21" i="15" s="1"/>
  <c r="CR21" i="15"/>
  <c r="CR20" i="15"/>
  <c r="CQ19" i="15"/>
  <c r="BL20" i="15"/>
  <c r="DW20" i="15" s="1"/>
  <c r="BL22" i="15"/>
  <c r="DW22" i="15" s="1"/>
  <c r="CQ12" i="15"/>
  <c r="BL21" i="15"/>
  <c r="DW21" i="15" s="1"/>
  <c r="CQ21" i="15"/>
  <c r="CQ20" i="15"/>
  <c r="CP12" i="15"/>
  <c r="CP21" i="15"/>
  <c r="BK21" i="15"/>
  <c r="DV21" i="15" s="1"/>
  <c r="CP19" i="15"/>
  <c r="BK22" i="15"/>
  <c r="DV22" i="15" s="1"/>
  <c r="CP20" i="15"/>
  <c r="BK20" i="15"/>
  <c r="DV20" i="15" s="1"/>
  <c r="CO19" i="15"/>
  <c r="BJ22" i="15"/>
  <c r="DU22" i="15" s="1"/>
  <c r="CO21" i="15"/>
  <c r="BJ21" i="15"/>
  <c r="DU21" i="15" s="1"/>
  <c r="CO20" i="15"/>
  <c r="BJ20" i="15"/>
  <c r="DU20" i="15" s="1"/>
  <c r="CO12" i="15"/>
  <c r="BI22" i="15"/>
  <c r="DT22" i="15" s="1"/>
  <c r="BI21" i="15"/>
  <c r="DT21" i="15" s="1"/>
  <c r="CN12" i="15"/>
  <c r="CN20" i="15"/>
  <c r="BI20" i="15"/>
  <c r="DT20" i="15" s="1"/>
  <c r="CN21" i="15"/>
  <c r="CN19" i="15"/>
  <c r="BH20" i="15"/>
  <c r="DS20" i="15" s="1"/>
  <c r="BH21" i="15"/>
  <c r="DS21" i="15" s="1"/>
  <c r="CM19" i="15"/>
  <c r="BH22" i="15"/>
  <c r="DS22" i="15" s="1"/>
  <c r="CM12" i="15"/>
  <c r="CM21" i="15"/>
  <c r="CM20" i="15"/>
  <c r="BG20" i="15"/>
  <c r="DR20" i="15" s="1"/>
  <c r="BG21" i="15"/>
  <c r="DR21" i="15" s="1"/>
  <c r="CL19" i="15"/>
  <c r="BG22" i="15"/>
  <c r="DR22" i="15" s="1"/>
  <c r="CL21" i="15"/>
  <c r="CL12" i="15"/>
  <c r="CL20" i="15"/>
  <c r="BF22" i="15"/>
  <c r="DQ22" i="15" s="1"/>
  <c r="CK20" i="15"/>
  <c r="CK12" i="15"/>
  <c r="BF20" i="15"/>
  <c r="DQ20" i="15" s="1"/>
  <c r="BF21" i="15"/>
  <c r="DQ21" i="15" s="1"/>
  <c r="CK19" i="15"/>
  <c r="CK21" i="15"/>
  <c r="BE22" i="15"/>
  <c r="DP22" i="15" s="1"/>
  <c r="BE20" i="15"/>
  <c r="DP20" i="15" s="1"/>
  <c r="CJ19" i="15"/>
  <c r="CJ20" i="15"/>
  <c r="BE21" i="15"/>
  <c r="DP21" i="15" s="1"/>
  <c r="CJ12" i="15"/>
  <c r="CJ21" i="15"/>
  <c r="BD22" i="15"/>
  <c r="DO22" i="15" s="1"/>
  <c r="BD21" i="15"/>
  <c r="DO21" i="15" s="1"/>
  <c r="CI19" i="15"/>
  <c r="CI21" i="15"/>
  <c r="CI20" i="15"/>
  <c r="CI12" i="15"/>
  <c r="BD20" i="15"/>
  <c r="DO20" i="15" s="1"/>
  <c r="BC21" i="15"/>
  <c r="DN21" i="15" s="1"/>
  <c r="BC22" i="15"/>
  <c r="DN22" i="15" s="1"/>
  <c r="CH19" i="15"/>
  <c r="CH21" i="15"/>
  <c r="BC20" i="15"/>
  <c r="DN20" i="15" s="1"/>
  <c r="CH12" i="15"/>
  <c r="CH20" i="15"/>
  <c r="CG19" i="15"/>
  <c r="BB20" i="15"/>
  <c r="DM20" i="15" s="1"/>
  <c r="BB22" i="15"/>
  <c r="DM22" i="15" s="1"/>
  <c r="CG12" i="15"/>
  <c r="CG21" i="15"/>
  <c r="CG20" i="15"/>
  <c r="BB21" i="15"/>
  <c r="DM21" i="15" s="1"/>
  <c r="BA22" i="15"/>
  <c r="DL22" i="15" s="1"/>
  <c r="CF21" i="15"/>
  <c r="BA20" i="15"/>
  <c r="DL20" i="15" s="1"/>
  <c r="CF20" i="15"/>
  <c r="BA21" i="15"/>
  <c r="DL21" i="15" s="1"/>
  <c r="CF19" i="15"/>
  <c r="CF12" i="15"/>
  <c r="CE21" i="15"/>
  <c r="CE20" i="15"/>
  <c r="AZ21" i="15"/>
  <c r="DK21" i="15" s="1"/>
  <c r="AZ20" i="15"/>
  <c r="DK20" i="15" s="1"/>
  <c r="CE12" i="15"/>
  <c r="CE19" i="15"/>
  <c r="AZ22" i="15"/>
  <c r="DK22" i="15" s="1"/>
  <c r="AY21" i="15"/>
  <c r="DJ21" i="15" s="1"/>
  <c r="CD21" i="15"/>
  <c r="AY20" i="15"/>
  <c r="DJ20" i="15" s="1"/>
  <c r="CD19" i="15"/>
  <c r="CD12" i="15"/>
  <c r="AY22" i="15"/>
  <c r="DJ22" i="15" s="1"/>
  <c r="CD20" i="15"/>
  <c r="CC21" i="15"/>
  <c r="CC20" i="15"/>
  <c r="AX21" i="15"/>
  <c r="DI21" i="15" s="1"/>
  <c r="CC12" i="15"/>
  <c r="AX20" i="15"/>
  <c r="DI20" i="15" s="1"/>
  <c r="CC19" i="15"/>
  <c r="AX22" i="15"/>
  <c r="DI22" i="15" s="1"/>
  <c r="AW21" i="15"/>
  <c r="DH21" i="15" s="1"/>
  <c r="CB19" i="15"/>
  <c r="CB20" i="15"/>
  <c r="AW20" i="15"/>
  <c r="DH20" i="15" s="1"/>
  <c r="CB12" i="15"/>
  <c r="CB21" i="15"/>
  <c r="AW22" i="15"/>
  <c r="DH22" i="15" s="1"/>
  <c r="AV21" i="15"/>
  <c r="DG21" i="15" s="1"/>
  <c r="AV20" i="15"/>
  <c r="DG20" i="15" s="1"/>
  <c r="CA22" i="15"/>
  <c r="CA20" i="15"/>
  <c r="CA19" i="15"/>
  <c r="AV22" i="15"/>
  <c r="DG22" i="15" s="1"/>
  <c r="CA21" i="15"/>
  <c r="CA12" i="15"/>
  <c r="BZ12" i="15"/>
  <c r="AU22" i="15"/>
  <c r="DF22" i="15" s="1"/>
  <c r="BZ19" i="15"/>
  <c r="BZ22" i="15"/>
  <c r="AU20" i="15"/>
  <c r="DF20" i="15" s="1"/>
  <c r="BZ21" i="15"/>
  <c r="AU21" i="15"/>
  <c r="DF21" i="15" s="1"/>
  <c r="BZ20" i="15"/>
  <c r="BY19" i="15"/>
  <c r="AT21" i="15"/>
  <c r="DE21" i="15" s="1"/>
  <c r="BY21" i="15"/>
  <c r="BY22" i="15"/>
  <c r="BY12" i="15"/>
  <c r="AT20" i="15"/>
  <c r="DE20" i="15" s="1"/>
  <c r="AT22" i="15"/>
  <c r="DE22" i="15" s="1"/>
  <c r="BY20" i="15"/>
  <c r="BX19" i="15"/>
  <c r="AS21" i="15"/>
  <c r="DD21" i="15" s="1"/>
  <c r="BX21" i="15"/>
  <c r="BX12" i="15"/>
  <c r="AS20" i="15"/>
  <c r="DD20" i="15" s="1"/>
  <c r="BX22" i="15"/>
  <c r="AS22" i="15"/>
  <c r="DD22" i="15" s="1"/>
  <c r="BX20" i="15"/>
  <c r="EG22" i="14"/>
  <c r="EG23" i="14"/>
  <c r="EG19" i="14"/>
  <c r="EG20" i="14"/>
  <c r="EG21" i="14"/>
  <c r="DA22" i="14"/>
  <c r="DB22" i="14" s="1"/>
  <c r="BV22" i="14"/>
  <c r="BW22" i="14" s="1"/>
  <c r="DC22" i="15" s="1"/>
  <c r="BV24" i="14"/>
  <c r="BW24" i="14" s="1"/>
  <c r="DC24" i="15" s="1"/>
  <c r="DA19" i="14"/>
  <c r="DB19" i="14" s="1"/>
  <c r="BV21" i="14"/>
  <c r="BW21" i="14" s="1"/>
  <c r="DC21" i="15" s="1"/>
  <c r="BV23" i="14"/>
  <c r="BW23" i="14" s="1"/>
  <c r="DC23" i="15" s="1"/>
  <c r="DA23" i="14"/>
  <c r="DB23" i="14" s="1"/>
  <c r="BV19" i="14"/>
  <c r="BW19" i="14" s="1"/>
  <c r="DC19" i="15" s="1"/>
  <c r="DA21" i="14"/>
  <c r="DB21" i="14" s="1"/>
  <c r="DA20" i="14"/>
  <c r="DB20" i="14" s="1"/>
  <c r="BV20" i="14"/>
  <c r="BW20" i="14" s="1"/>
  <c r="DC20" i="15" s="1"/>
  <c r="CZ23" i="14"/>
  <c r="BU21" i="14"/>
  <c r="EF21" i="14" s="1"/>
  <c r="BU24" i="14"/>
  <c r="EF24" i="14" s="1"/>
  <c r="CZ19" i="14"/>
  <c r="BU19" i="14"/>
  <c r="EF19" i="14" s="1"/>
  <c r="BU23" i="14"/>
  <c r="EF23" i="14" s="1"/>
  <c r="CZ21" i="14"/>
  <c r="BU22" i="14"/>
  <c r="EF22" i="14" s="1"/>
  <c r="CZ20" i="14"/>
  <c r="CZ22" i="14"/>
  <c r="BU20" i="14"/>
  <c r="EF20" i="14" s="1"/>
  <c r="CY22" i="14"/>
  <c r="BT22" i="14"/>
  <c r="EE22" i="14" s="1"/>
  <c r="BT20" i="14"/>
  <c r="EE20" i="14" s="1"/>
  <c r="BT23" i="14"/>
  <c r="EE23" i="14" s="1"/>
  <c r="CY21" i="14"/>
  <c r="CY19" i="14"/>
  <c r="CY23" i="14"/>
  <c r="CY20" i="14"/>
  <c r="BT21" i="14"/>
  <c r="EE21" i="14" s="1"/>
  <c r="BT24" i="14"/>
  <c r="EE24" i="14" s="1"/>
  <c r="BT19" i="14"/>
  <c r="EE19" i="14" s="1"/>
  <c r="CX19" i="14"/>
  <c r="BS23" i="14"/>
  <c r="ED23" i="14" s="1"/>
  <c r="CX23" i="14"/>
  <c r="BS19" i="14"/>
  <c r="ED19" i="14" s="1"/>
  <c r="BS21" i="14"/>
  <c r="ED21" i="14" s="1"/>
  <c r="CX22" i="14"/>
  <c r="BS24" i="14"/>
  <c r="ED24" i="14" s="1"/>
  <c r="BS22" i="14"/>
  <c r="ED22" i="14" s="1"/>
  <c r="CX20" i="14"/>
  <c r="BS20" i="14"/>
  <c r="ED20" i="14" s="1"/>
  <c r="CX21" i="14"/>
  <c r="CW21" i="14"/>
  <c r="CW19" i="14"/>
  <c r="BR23" i="14"/>
  <c r="EC23" i="14" s="1"/>
  <c r="BR19" i="14"/>
  <c r="EC19" i="14" s="1"/>
  <c r="CW22" i="14"/>
  <c r="BR22" i="14"/>
  <c r="EC22" i="14" s="1"/>
  <c r="BR20" i="14"/>
  <c r="EC20" i="14" s="1"/>
  <c r="BR21" i="14"/>
  <c r="EC21" i="14" s="1"/>
  <c r="CW20" i="14"/>
  <c r="BR24" i="14"/>
  <c r="EC24" i="14" s="1"/>
  <c r="CW23" i="14"/>
  <c r="BQ21" i="14"/>
  <c r="EB21" i="14" s="1"/>
  <c r="CV22" i="14"/>
  <c r="BQ23" i="14"/>
  <c r="EB23" i="14" s="1"/>
  <c r="CV19" i="14"/>
  <c r="CV21" i="14"/>
  <c r="BQ19" i="14"/>
  <c r="EB19" i="14" s="1"/>
  <c r="BQ22" i="14"/>
  <c r="EB22" i="14" s="1"/>
  <c r="CV20" i="14"/>
  <c r="BQ24" i="14"/>
  <c r="EB24" i="14" s="1"/>
  <c r="BQ20" i="14"/>
  <c r="EB20" i="14" s="1"/>
  <c r="CV23" i="14"/>
  <c r="CU22" i="14"/>
  <c r="BP22" i="14"/>
  <c r="EA22" i="14" s="1"/>
  <c r="BP19" i="14"/>
  <c r="EA19" i="14" s="1"/>
  <c r="BP23" i="14"/>
  <c r="EA23" i="14" s="1"/>
  <c r="CU23" i="14"/>
  <c r="CU20" i="14"/>
  <c r="BP20" i="14"/>
  <c r="EA20" i="14" s="1"/>
  <c r="BP21" i="14"/>
  <c r="EA21" i="14" s="1"/>
  <c r="CU21" i="14"/>
  <c r="BP24" i="14"/>
  <c r="EA24" i="14" s="1"/>
  <c r="CU19" i="14"/>
  <c r="CT22" i="14"/>
  <c r="BO19" i="14"/>
  <c r="DZ19" i="14" s="1"/>
  <c r="BO23" i="14"/>
  <c r="DZ23" i="14" s="1"/>
  <c r="BO24" i="14"/>
  <c r="DZ24" i="14" s="1"/>
  <c r="BO22" i="14"/>
  <c r="DZ22" i="14" s="1"/>
  <c r="CT20" i="14"/>
  <c r="CT19" i="14"/>
  <c r="BO20" i="14"/>
  <c r="DZ20" i="14" s="1"/>
  <c r="CT23" i="14"/>
  <c r="BO21" i="14"/>
  <c r="DZ21" i="14" s="1"/>
  <c r="CT21" i="14"/>
  <c r="CS20" i="14"/>
  <c r="CS22" i="14"/>
  <c r="BN21" i="14"/>
  <c r="DY21" i="14" s="1"/>
  <c r="BN24" i="14"/>
  <c r="DY24" i="14" s="1"/>
  <c r="CS23" i="14"/>
  <c r="BN19" i="14"/>
  <c r="DY19" i="14" s="1"/>
  <c r="BN22" i="14"/>
  <c r="DY22" i="14" s="1"/>
  <c r="BN23" i="14"/>
  <c r="DY23" i="14" s="1"/>
  <c r="BN20" i="14"/>
  <c r="DY20" i="14" s="1"/>
  <c r="CS19" i="14"/>
  <c r="CS21" i="14"/>
  <c r="CR20" i="14"/>
  <c r="BM21" i="14"/>
  <c r="DX21" i="14" s="1"/>
  <c r="CR21" i="14"/>
  <c r="CR23" i="14"/>
  <c r="BM22" i="14"/>
  <c r="DX22" i="14" s="1"/>
  <c r="CR22" i="14"/>
  <c r="BM24" i="14"/>
  <c r="DX24" i="14" s="1"/>
  <c r="BM23" i="14"/>
  <c r="DX23" i="14" s="1"/>
  <c r="BM20" i="14"/>
  <c r="DX20" i="14" s="1"/>
  <c r="CR19" i="14"/>
  <c r="BM19" i="14"/>
  <c r="DX19" i="14" s="1"/>
  <c r="BL21" i="14"/>
  <c r="DW21" i="14" s="1"/>
  <c r="BL20" i="14"/>
  <c r="DW20" i="14" s="1"/>
  <c r="CQ23" i="14"/>
  <c r="BL24" i="14"/>
  <c r="DW24" i="14" s="1"/>
  <c r="BL19" i="14"/>
  <c r="DW19" i="14" s="1"/>
  <c r="BL23" i="14"/>
  <c r="DW23" i="14" s="1"/>
  <c r="CQ22" i="14"/>
  <c r="BL22" i="14"/>
  <c r="DW22" i="14" s="1"/>
  <c r="CQ20" i="14"/>
  <c r="CQ19" i="14"/>
  <c r="CQ21" i="14"/>
  <c r="BK19" i="14"/>
  <c r="DV19" i="14" s="1"/>
  <c r="BK23" i="14"/>
  <c r="DV23" i="14" s="1"/>
  <c r="CP22" i="14"/>
  <c r="BK24" i="14"/>
  <c r="DV24" i="14" s="1"/>
  <c r="BK20" i="14"/>
  <c r="DV20" i="14" s="1"/>
  <c r="BK22" i="14"/>
  <c r="DV22" i="14" s="1"/>
  <c r="CP21" i="14"/>
  <c r="CP19" i="14"/>
  <c r="CP20" i="14"/>
  <c r="BK21" i="14"/>
  <c r="DV21" i="14" s="1"/>
  <c r="CP23" i="14"/>
  <c r="BJ24" i="14"/>
  <c r="DU24" i="14" s="1"/>
  <c r="CO23" i="14"/>
  <c r="BJ20" i="14"/>
  <c r="DU20" i="14" s="1"/>
  <c r="BJ23" i="14"/>
  <c r="DU23" i="14" s="1"/>
  <c r="CO20" i="14"/>
  <c r="CO19" i="14"/>
  <c r="CO21" i="14"/>
  <c r="BJ21" i="14"/>
  <c r="DU21" i="14" s="1"/>
  <c r="CO22" i="14"/>
  <c r="BJ22" i="14"/>
  <c r="DU22" i="14" s="1"/>
  <c r="BJ19" i="14"/>
  <c r="DU19" i="14" s="1"/>
  <c r="CN23" i="14"/>
  <c r="BI20" i="14"/>
  <c r="DT20" i="14" s="1"/>
  <c r="CN20" i="14"/>
  <c r="CN19" i="14"/>
  <c r="BI24" i="14"/>
  <c r="DT24" i="14" s="1"/>
  <c r="BI22" i="14"/>
  <c r="DT22" i="14" s="1"/>
  <c r="BI23" i="14"/>
  <c r="DT23" i="14" s="1"/>
  <c r="BI19" i="14"/>
  <c r="DT19" i="14" s="1"/>
  <c r="CN21" i="14"/>
  <c r="BI21" i="14"/>
  <c r="DT21" i="14" s="1"/>
  <c r="CN22" i="14"/>
  <c r="CM24" i="14"/>
  <c r="CM21" i="14"/>
  <c r="BH19" i="14"/>
  <c r="DS19" i="14" s="1"/>
  <c r="CM22" i="14"/>
  <c r="BH21" i="14"/>
  <c r="DS21" i="14" s="1"/>
  <c r="BH20" i="14"/>
  <c r="DS20" i="14" s="1"/>
  <c r="CM23" i="14"/>
  <c r="CM19" i="14"/>
  <c r="CM20" i="14"/>
  <c r="BH22" i="14"/>
  <c r="DS22" i="14" s="1"/>
  <c r="BH24" i="14"/>
  <c r="DS24" i="14" s="1"/>
  <c r="BH23" i="14"/>
  <c r="DS23" i="14" s="1"/>
  <c r="CL24" i="14"/>
  <c r="BG21" i="14"/>
  <c r="DR21" i="14" s="1"/>
  <c r="BG20" i="14"/>
  <c r="DR20" i="14" s="1"/>
  <c r="CL19" i="14"/>
  <c r="CL22" i="14"/>
  <c r="BG22" i="14"/>
  <c r="DR22" i="14" s="1"/>
  <c r="CL21" i="14"/>
  <c r="CL20" i="14"/>
  <c r="BG24" i="14"/>
  <c r="DR24" i="14" s="1"/>
  <c r="BG23" i="14"/>
  <c r="DR23" i="14" s="1"/>
  <c r="BG19" i="14"/>
  <c r="DR19" i="14" s="1"/>
  <c r="CL23" i="14"/>
  <c r="BF22" i="14"/>
  <c r="DQ22" i="14" s="1"/>
  <c r="CK19" i="14"/>
  <c r="BF24" i="14"/>
  <c r="DQ24" i="14" s="1"/>
  <c r="CK23" i="14"/>
  <c r="BF20" i="14"/>
  <c r="DQ20" i="14" s="1"/>
  <c r="CK20" i="14"/>
  <c r="BF23" i="14"/>
  <c r="DQ23" i="14" s="1"/>
  <c r="BF19" i="14"/>
  <c r="DQ19" i="14" s="1"/>
  <c r="CK22" i="14"/>
  <c r="CK21" i="14"/>
  <c r="BF21" i="14"/>
  <c r="DQ21" i="14" s="1"/>
  <c r="CK24" i="14"/>
  <c r="BE21" i="14"/>
  <c r="DP21" i="14" s="1"/>
  <c r="CJ20" i="14"/>
  <c r="CJ22" i="14"/>
  <c r="BE20" i="14"/>
  <c r="DP20" i="14" s="1"/>
  <c r="BE23" i="14"/>
  <c r="DP23" i="14" s="1"/>
  <c r="CJ23" i="14"/>
  <c r="CJ19" i="14"/>
  <c r="CJ21" i="14"/>
  <c r="BE22" i="14"/>
  <c r="DP22" i="14" s="1"/>
  <c r="CJ24" i="14"/>
  <c r="BE24" i="14"/>
  <c r="DP24" i="14" s="1"/>
  <c r="BE19" i="14"/>
  <c r="DP19" i="14" s="1"/>
  <c r="BD19" i="14"/>
  <c r="DO19" i="14" s="1"/>
  <c r="CI22" i="14"/>
  <c r="BD22" i="14"/>
  <c r="DO22" i="14" s="1"/>
  <c r="CI21" i="14"/>
  <c r="CI19" i="14"/>
  <c r="CI20" i="14"/>
  <c r="BD20" i="14"/>
  <c r="DO20" i="14" s="1"/>
  <c r="CI23" i="14"/>
  <c r="BD23" i="14"/>
  <c r="DO23" i="14" s="1"/>
  <c r="CI24" i="14"/>
  <c r="BD24" i="14"/>
  <c r="DO24" i="14" s="1"/>
  <c r="BD21" i="14"/>
  <c r="DO21" i="14" s="1"/>
  <c r="CH22" i="14"/>
  <c r="CH19" i="14"/>
  <c r="CH21" i="14"/>
  <c r="BC21" i="14"/>
  <c r="DN21" i="14" s="1"/>
  <c r="CH20" i="14"/>
  <c r="CH23" i="14"/>
  <c r="BC22" i="14"/>
  <c r="DN22" i="14" s="1"/>
  <c r="BC24" i="14"/>
  <c r="DN24" i="14" s="1"/>
  <c r="CH24" i="14"/>
  <c r="BC23" i="14"/>
  <c r="DN23" i="14" s="1"/>
  <c r="BC20" i="14"/>
  <c r="DN20" i="14" s="1"/>
  <c r="BB23" i="14"/>
  <c r="DM23" i="14" s="1"/>
  <c r="CG23" i="14"/>
  <c r="CG21" i="14"/>
  <c r="BB22" i="14"/>
  <c r="DM22" i="14" s="1"/>
  <c r="CG19" i="14"/>
  <c r="BB24" i="14"/>
  <c r="DM24" i="14" s="1"/>
  <c r="BB21" i="14"/>
  <c r="DM21" i="14" s="1"/>
  <c r="CG24" i="14"/>
  <c r="BB20" i="14"/>
  <c r="DM20" i="14" s="1"/>
  <c r="CG20" i="14"/>
  <c r="CG22" i="14"/>
  <c r="CF19" i="14"/>
  <c r="BA22" i="14"/>
  <c r="DL22" i="14" s="1"/>
  <c r="CF23" i="14"/>
  <c r="CF20" i="14"/>
  <c r="BA23" i="14"/>
  <c r="DL23" i="14" s="1"/>
  <c r="BA24" i="14"/>
  <c r="DL24" i="14" s="1"/>
  <c r="CF24" i="14"/>
  <c r="BA21" i="14"/>
  <c r="DL21" i="14" s="1"/>
  <c r="BA20" i="14"/>
  <c r="DL20" i="14" s="1"/>
  <c r="CF22" i="14"/>
  <c r="CF21" i="14"/>
  <c r="CE24" i="14"/>
  <c r="AZ23" i="14"/>
  <c r="DK23" i="14" s="1"/>
  <c r="CE22" i="14"/>
  <c r="AZ22" i="14"/>
  <c r="DK22" i="14" s="1"/>
  <c r="AZ21" i="14"/>
  <c r="DK21" i="14" s="1"/>
  <c r="CE20" i="14"/>
  <c r="CE21" i="14"/>
  <c r="AZ20" i="14"/>
  <c r="DK20" i="14" s="1"/>
  <c r="AZ24" i="14"/>
  <c r="DK24" i="14" s="1"/>
  <c r="CE19" i="14"/>
  <c r="CE23" i="14"/>
  <c r="CD24" i="14"/>
  <c r="CD19" i="14"/>
  <c r="CD23" i="14"/>
  <c r="AY20" i="14"/>
  <c r="DJ20" i="14" s="1"/>
  <c r="AY22" i="14"/>
  <c r="DJ22" i="14" s="1"/>
  <c r="CD20" i="14"/>
  <c r="AY21" i="14"/>
  <c r="DJ21" i="14" s="1"/>
  <c r="AY24" i="14"/>
  <c r="DJ24" i="14" s="1"/>
  <c r="CD21" i="14"/>
  <c r="AY23" i="14"/>
  <c r="DJ23" i="14" s="1"/>
  <c r="CD22" i="14"/>
  <c r="CC24" i="14"/>
  <c r="CC23" i="14"/>
  <c r="AX23" i="14"/>
  <c r="DI23" i="14" s="1"/>
  <c r="CC22" i="14"/>
  <c r="CC19" i="14"/>
  <c r="AX24" i="14"/>
  <c r="DI24" i="14" s="1"/>
  <c r="CC21" i="14"/>
  <c r="AX22" i="14"/>
  <c r="DI22" i="14" s="1"/>
  <c r="AX21" i="14"/>
  <c r="DI21" i="14" s="1"/>
  <c r="AX20" i="14"/>
  <c r="DI20" i="14" s="1"/>
  <c r="CC20" i="14"/>
  <c r="CB24" i="14"/>
  <c r="AW20" i="14"/>
  <c r="DH20" i="14" s="1"/>
  <c r="AW21" i="14"/>
  <c r="DH21" i="14" s="1"/>
  <c r="AW24" i="14"/>
  <c r="DH24" i="14" s="1"/>
  <c r="CB21" i="14"/>
  <c r="CB20" i="14"/>
  <c r="CB22" i="14"/>
  <c r="CB23" i="14"/>
  <c r="CB19" i="14"/>
  <c r="AW23" i="14"/>
  <c r="DH23" i="14" s="1"/>
  <c r="AW22" i="14"/>
  <c r="DH22" i="14" s="1"/>
  <c r="CA24" i="14"/>
  <c r="CA19" i="14"/>
  <c r="AV21" i="14"/>
  <c r="DG21" i="14" s="1"/>
  <c r="CA23" i="14"/>
  <c r="AV20" i="14"/>
  <c r="DG20" i="14" s="1"/>
  <c r="CA21" i="14"/>
  <c r="AV24" i="14"/>
  <c r="DG24" i="14" s="1"/>
  <c r="CA22" i="14"/>
  <c r="AV22" i="14"/>
  <c r="DG22" i="14" s="1"/>
  <c r="CA20" i="14"/>
  <c r="AV23" i="14"/>
  <c r="DG23" i="14" s="1"/>
  <c r="AU20" i="14"/>
  <c r="DF20" i="14" s="1"/>
  <c r="BZ23" i="14"/>
  <c r="AU24" i="14"/>
  <c r="DF24" i="14" s="1"/>
  <c r="BZ19" i="14"/>
  <c r="AU22" i="14"/>
  <c r="DF22" i="14" s="1"/>
  <c r="AU23" i="14"/>
  <c r="DF23" i="14" s="1"/>
  <c r="BZ24" i="14"/>
  <c r="BZ20" i="14"/>
  <c r="BZ21" i="14"/>
  <c r="AU21" i="14"/>
  <c r="DF21" i="14" s="1"/>
  <c r="BZ22" i="14"/>
  <c r="BY24" i="14"/>
  <c r="AT24" i="14"/>
  <c r="DE24" i="14" s="1"/>
  <c r="BY21" i="14"/>
  <c r="AT20" i="14"/>
  <c r="DE20" i="14" s="1"/>
  <c r="BY20" i="14"/>
  <c r="AT22" i="14"/>
  <c r="DE22" i="14" s="1"/>
  <c r="BY22" i="14"/>
  <c r="AT21" i="14"/>
  <c r="DE21" i="14" s="1"/>
  <c r="BY19" i="14"/>
  <c r="AT23" i="14"/>
  <c r="DE23" i="14" s="1"/>
  <c r="BY23" i="14"/>
  <c r="BX24" i="14"/>
  <c r="BX19" i="14"/>
  <c r="BX20" i="14"/>
  <c r="AS23" i="14"/>
  <c r="DD23" i="14" s="1"/>
  <c r="BX22" i="14"/>
  <c r="AS22" i="14"/>
  <c r="DD22" i="14" s="1"/>
  <c r="AS24" i="14"/>
  <c r="DD24" i="14" s="1"/>
  <c r="BX23" i="14"/>
  <c r="AS20" i="14"/>
  <c r="DD20" i="14" s="1"/>
  <c r="AS21" i="14"/>
  <c r="DD21" i="14" s="1"/>
  <c r="BX21" i="14"/>
  <c r="AP26" i="13"/>
  <c r="AQ26" i="13"/>
  <c r="BW27" i="13"/>
  <c r="DC27" i="14" s="1"/>
  <c r="BW28" i="13"/>
  <c r="DC28" i="14" s="1"/>
  <c r="BW26" i="13"/>
  <c r="DC26" i="14" s="1"/>
  <c r="DB26" i="13"/>
  <c r="BW29" i="13"/>
  <c r="DC29" i="14" s="1"/>
  <c r="DB28" i="13"/>
  <c r="DB29" i="13"/>
  <c r="DB27" i="13"/>
  <c r="BV27" i="13"/>
  <c r="EG27" i="13" s="1"/>
  <c r="DA28" i="13"/>
  <c r="DA29" i="13"/>
  <c r="DA26" i="13"/>
  <c r="BV26" i="13"/>
  <c r="EG26" i="13" s="1"/>
  <c r="BV28" i="13"/>
  <c r="EG28" i="13" s="1"/>
  <c r="DA27" i="13"/>
  <c r="BV29" i="13"/>
  <c r="EG29" i="13" s="1"/>
  <c r="BU27" i="13"/>
  <c r="EF27" i="13" s="1"/>
  <c r="CZ29" i="13"/>
  <c r="BU29" i="13"/>
  <c r="EF29" i="13" s="1"/>
  <c r="BU26" i="13"/>
  <c r="EF26" i="13" s="1"/>
  <c r="CZ28" i="13"/>
  <c r="CZ26" i="13"/>
  <c r="BU28" i="13"/>
  <c r="EF28" i="13" s="1"/>
  <c r="CZ27" i="13"/>
  <c r="BT27" i="13"/>
  <c r="EE27" i="13" s="1"/>
  <c r="CY29" i="13"/>
  <c r="BT26" i="13"/>
  <c r="EE26" i="13" s="1"/>
  <c r="CY28" i="13"/>
  <c r="BT29" i="13"/>
  <c r="EE29" i="13" s="1"/>
  <c r="BT28" i="13"/>
  <c r="EE28" i="13" s="1"/>
  <c r="CY26" i="13"/>
  <c r="CY27" i="13"/>
  <c r="BS27" i="13"/>
  <c r="ED27" i="13" s="1"/>
  <c r="CX26" i="13"/>
  <c r="BS26" i="13"/>
  <c r="ED26" i="13" s="1"/>
  <c r="CX29" i="13"/>
  <c r="CX28" i="13"/>
  <c r="BS28" i="13"/>
  <c r="ED28" i="13" s="1"/>
  <c r="BS29" i="13"/>
  <c r="ED29" i="13" s="1"/>
  <c r="CX27" i="13"/>
  <c r="BR27" i="13"/>
  <c r="EC27" i="13" s="1"/>
  <c r="BR26" i="13"/>
  <c r="EC26" i="13" s="1"/>
  <c r="BR29" i="13"/>
  <c r="EC29" i="13" s="1"/>
  <c r="CW26" i="13"/>
  <c r="CW29" i="13"/>
  <c r="CW28" i="13"/>
  <c r="BR28" i="13"/>
  <c r="EC28" i="13" s="1"/>
  <c r="CW27" i="13"/>
  <c r="BQ28" i="13"/>
  <c r="EB28" i="13" s="1"/>
  <c r="BQ27" i="13"/>
  <c r="EB27" i="13" s="1"/>
  <c r="CV29" i="13"/>
  <c r="BQ26" i="13"/>
  <c r="EB26" i="13" s="1"/>
  <c r="CV26" i="13"/>
  <c r="BQ29" i="13"/>
  <c r="EB29" i="13" s="1"/>
  <c r="CV28" i="13"/>
  <c r="CV27" i="13"/>
  <c r="BP26" i="13"/>
  <c r="EA26" i="13" s="1"/>
  <c r="BP27" i="13"/>
  <c r="EA27" i="13" s="1"/>
  <c r="BP29" i="13"/>
  <c r="EA29" i="13" s="1"/>
  <c r="CU28" i="13"/>
  <c r="BP28" i="13"/>
  <c r="EA28" i="13" s="1"/>
  <c r="CU29" i="13"/>
  <c r="CU26" i="13"/>
  <c r="CU27" i="13"/>
  <c r="BO27" i="13"/>
  <c r="DZ27" i="13" s="1"/>
  <c r="BO29" i="13"/>
  <c r="DZ29" i="13" s="1"/>
  <c r="CT28" i="13"/>
  <c r="BO28" i="13"/>
  <c r="DZ28" i="13" s="1"/>
  <c r="CT29" i="13"/>
  <c r="BO26" i="13"/>
  <c r="DZ26" i="13" s="1"/>
  <c r="CT26" i="13"/>
  <c r="CT27" i="13"/>
  <c r="CS29" i="13"/>
  <c r="BN28" i="13"/>
  <c r="DY28" i="13" s="1"/>
  <c r="BN29" i="13"/>
  <c r="DY29" i="13" s="1"/>
  <c r="CS26" i="13"/>
  <c r="BN27" i="13"/>
  <c r="DY27" i="13" s="1"/>
  <c r="BN26" i="13"/>
  <c r="DY26" i="13" s="1"/>
  <c r="CS28" i="13"/>
  <c r="CS27" i="13"/>
  <c r="BM28" i="13"/>
  <c r="DX28" i="13" s="1"/>
  <c r="BM26" i="13"/>
  <c r="DX26" i="13" s="1"/>
  <c r="CR29" i="13"/>
  <c r="CR28" i="13"/>
  <c r="CR26" i="13"/>
  <c r="BM29" i="13"/>
  <c r="DX29" i="13" s="1"/>
  <c r="BM27" i="13"/>
  <c r="DX27" i="13" s="1"/>
  <c r="CR27" i="13"/>
  <c r="BL28" i="13"/>
  <c r="DW28" i="13" s="1"/>
  <c r="CQ29" i="13"/>
  <c r="CQ26" i="13"/>
  <c r="BL27" i="13"/>
  <c r="DW27" i="13" s="1"/>
  <c r="BL29" i="13"/>
  <c r="DW29" i="13" s="1"/>
  <c r="BL26" i="13"/>
  <c r="DW26" i="13" s="1"/>
  <c r="CQ28" i="13"/>
  <c r="CQ27" i="13"/>
  <c r="BK28" i="13"/>
  <c r="DV28" i="13" s="1"/>
  <c r="CP29" i="13"/>
  <c r="BK27" i="13"/>
  <c r="DV27" i="13" s="1"/>
  <c r="BK26" i="13"/>
  <c r="DV26" i="13" s="1"/>
  <c r="CP28" i="13"/>
  <c r="CP26" i="13"/>
  <c r="BK29" i="13"/>
  <c r="DV29" i="13" s="1"/>
  <c r="CP27" i="13"/>
  <c r="CO26" i="13"/>
  <c r="BJ29" i="13"/>
  <c r="DU29" i="13" s="1"/>
  <c r="BJ26" i="13"/>
  <c r="DU26" i="13" s="1"/>
  <c r="CO29" i="13"/>
  <c r="CO28" i="13"/>
  <c r="BJ28" i="13"/>
  <c r="DU28" i="13" s="1"/>
  <c r="BJ27" i="13"/>
  <c r="DU27" i="13" s="1"/>
  <c r="CO27" i="13"/>
  <c r="CN29" i="13"/>
  <c r="BI27" i="13"/>
  <c r="DT27" i="13" s="1"/>
  <c r="BI26" i="13"/>
  <c r="DT26" i="13" s="1"/>
  <c r="BI28" i="13"/>
  <c r="DT28" i="13" s="1"/>
  <c r="CN28" i="13"/>
  <c r="CN26" i="13"/>
  <c r="BI29" i="13"/>
  <c r="DT29" i="13" s="1"/>
  <c r="CN27" i="13"/>
  <c r="BH29" i="13"/>
  <c r="DS29" i="13" s="1"/>
  <c r="CM29" i="13"/>
  <c r="BH27" i="13"/>
  <c r="DS27" i="13" s="1"/>
  <c r="BH28" i="13"/>
  <c r="DS28" i="13" s="1"/>
  <c r="BH26" i="13"/>
  <c r="DS26" i="13" s="1"/>
  <c r="CM26" i="13"/>
  <c r="CM28" i="13"/>
  <c r="CM27" i="13"/>
  <c r="CL29" i="13"/>
  <c r="BG27" i="13"/>
  <c r="DR27" i="13" s="1"/>
  <c r="BG28" i="13"/>
  <c r="DR28" i="13" s="1"/>
  <c r="CL26" i="13"/>
  <c r="CL28" i="13"/>
  <c r="BG26" i="13"/>
  <c r="DR26" i="13" s="1"/>
  <c r="BG29" i="13"/>
  <c r="DR29" i="13" s="1"/>
  <c r="CL27" i="13"/>
  <c r="BF27" i="13"/>
  <c r="DQ27" i="13" s="1"/>
  <c r="CK29" i="13"/>
  <c r="BF28" i="13"/>
  <c r="DQ28" i="13" s="1"/>
  <c r="BF26" i="13"/>
  <c r="DQ26" i="13" s="1"/>
  <c r="CK26" i="13"/>
  <c r="CK28" i="13"/>
  <c r="BF29" i="13"/>
  <c r="DQ29" i="13" s="1"/>
  <c r="CK27" i="13"/>
  <c r="BE26" i="13"/>
  <c r="DP26" i="13" s="1"/>
  <c r="CJ28" i="13"/>
  <c r="BE28" i="13"/>
  <c r="DP28" i="13" s="1"/>
  <c r="CJ26" i="13"/>
  <c r="BE29" i="13"/>
  <c r="DP29" i="13" s="1"/>
  <c r="BE27" i="13"/>
  <c r="DP27" i="13" s="1"/>
  <c r="CJ29" i="13"/>
  <c r="CJ27" i="13"/>
  <c r="BD27" i="13"/>
  <c r="DO27" i="13" s="1"/>
  <c r="CI26" i="13"/>
  <c r="BD26" i="13"/>
  <c r="DO26" i="13" s="1"/>
  <c r="CI28" i="13"/>
  <c r="BD29" i="13"/>
  <c r="DO29" i="13" s="1"/>
  <c r="BD28" i="13"/>
  <c r="DO28" i="13" s="1"/>
  <c r="CI27" i="13"/>
  <c r="CI29" i="13"/>
  <c r="BC27" i="13"/>
  <c r="DN27" i="13" s="1"/>
  <c r="CH29" i="13"/>
  <c r="CH28" i="13"/>
  <c r="BC29" i="13"/>
  <c r="DN29" i="13" s="1"/>
  <c r="CH26" i="13"/>
  <c r="BC26" i="13"/>
  <c r="DN26" i="13" s="1"/>
  <c r="BC28" i="13"/>
  <c r="DN28" i="13" s="1"/>
  <c r="CH27" i="13"/>
  <c r="CG28" i="13"/>
  <c r="BB28" i="13"/>
  <c r="DM28" i="13" s="1"/>
  <c r="CG29" i="13"/>
  <c r="BB29" i="13"/>
  <c r="DM29" i="13" s="1"/>
  <c r="CG27" i="13"/>
  <c r="BB26" i="13"/>
  <c r="DM26" i="13" s="1"/>
  <c r="BB27" i="13"/>
  <c r="DM27" i="13" s="1"/>
  <c r="CG26" i="13"/>
  <c r="BA27" i="13"/>
  <c r="DL27" i="13" s="1"/>
  <c r="CF27" i="13"/>
  <c r="CF29" i="13"/>
  <c r="BA28" i="13"/>
  <c r="DL28" i="13" s="1"/>
  <c r="CF26" i="13"/>
  <c r="CF28" i="13"/>
  <c r="BA29" i="13"/>
  <c r="DL29" i="13" s="1"/>
  <c r="BA26" i="13"/>
  <c r="DL26" i="13" s="1"/>
  <c r="CE27" i="13"/>
  <c r="CE26" i="13"/>
  <c r="AZ29" i="13"/>
  <c r="DK29" i="13" s="1"/>
  <c r="AZ28" i="13"/>
  <c r="DK28" i="13" s="1"/>
  <c r="AZ26" i="13"/>
  <c r="DK26" i="13" s="1"/>
  <c r="CE29" i="13"/>
  <c r="AZ27" i="13"/>
  <c r="DK27" i="13" s="1"/>
  <c r="CE28" i="13"/>
  <c r="CD26" i="13"/>
  <c r="CD27" i="13"/>
  <c r="AY26" i="13"/>
  <c r="DJ26" i="13" s="1"/>
  <c r="AY27" i="13"/>
  <c r="DJ27" i="13" s="1"/>
  <c r="AY29" i="13"/>
  <c r="DJ29" i="13" s="1"/>
  <c r="AY28" i="13"/>
  <c r="DJ28" i="13" s="1"/>
  <c r="CD28" i="13"/>
  <c r="CD29" i="13"/>
  <c r="AX26" i="13"/>
  <c r="DI26" i="13" s="1"/>
  <c r="AX27" i="13"/>
  <c r="DI27" i="13" s="1"/>
  <c r="AX29" i="13"/>
  <c r="DI29" i="13" s="1"/>
  <c r="CC28" i="13"/>
  <c r="CC29" i="13"/>
  <c r="CC26" i="13"/>
  <c r="AX28" i="13"/>
  <c r="DI28" i="13" s="1"/>
  <c r="CC27" i="13"/>
  <c r="CB28" i="13"/>
  <c r="CB29" i="13"/>
  <c r="CB26" i="13"/>
  <c r="AW27" i="13"/>
  <c r="DH27" i="13" s="1"/>
  <c r="AW28" i="13"/>
  <c r="DH28" i="13" s="1"/>
  <c r="AW29" i="13"/>
  <c r="DH29" i="13" s="1"/>
  <c r="AW26" i="13"/>
  <c r="DH26" i="13" s="1"/>
  <c r="CB27" i="13"/>
  <c r="CA26" i="13"/>
  <c r="AV27" i="13"/>
  <c r="DG27" i="13" s="1"/>
  <c r="AV30" i="13"/>
  <c r="DG30" i="13" s="1"/>
  <c r="AV28" i="13"/>
  <c r="DG28" i="13" s="1"/>
  <c r="AV29" i="13"/>
  <c r="DG29" i="13" s="1"/>
  <c r="CA29" i="13"/>
  <c r="AV26" i="13"/>
  <c r="DG26" i="13" s="1"/>
  <c r="CA28" i="13"/>
  <c r="CA27" i="13"/>
  <c r="BZ27" i="13"/>
  <c r="BZ26" i="13"/>
  <c r="BZ28" i="13"/>
  <c r="AU28" i="13"/>
  <c r="DF28" i="13" s="1"/>
  <c r="BZ29" i="13"/>
  <c r="AU27" i="13"/>
  <c r="DF27" i="13" s="1"/>
  <c r="AU26" i="13"/>
  <c r="DF26" i="13" s="1"/>
  <c r="AU29" i="13"/>
  <c r="DF29" i="13" s="1"/>
  <c r="AU30" i="13"/>
  <c r="DF30" i="13" s="1"/>
  <c r="AT28" i="13"/>
  <c r="DE28" i="13" s="1"/>
  <c r="BY26" i="13"/>
  <c r="BY29" i="13"/>
  <c r="BY27" i="13"/>
  <c r="AT26" i="13"/>
  <c r="DE26" i="13" s="1"/>
  <c r="AT30" i="13"/>
  <c r="DE30" i="13" s="1"/>
  <c r="AT27" i="13"/>
  <c r="DE27" i="13" s="1"/>
  <c r="AT29" i="13"/>
  <c r="DE29" i="13" s="1"/>
  <c r="BY28" i="13"/>
  <c r="AS28" i="13"/>
  <c r="DD28" i="13" s="1"/>
  <c r="AS27" i="13"/>
  <c r="DD27" i="13" s="1"/>
  <c r="BX26" i="13"/>
  <c r="AS26" i="13"/>
  <c r="DD26" i="13" s="1"/>
  <c r="BX28" i="13"/>
  <c r="AS30" i="13"/>
  <c r="DD30" i="13" s="1"/>
  <c r="AS29" i="13"/>
  <c r="DD29" i="13" s="1"/>
  <c r="BX29" i="13"/>
  <c r="BX27" i="13"/>
  <c r="EG13" i="12"/>
  <c r="EG12" i="12"/>
  <c r="EG14" i="12"/>
  <c r="EG15" i="12"/>
  <c r="EG16" i="12"/>
  <c r="EG11" i="12"/>
  <c r="DA13" i="12"/>
  <c r="DB13" i="12" s="1"/>
  <c r="BV13" i="12"/>
  <c r="BW13" i="12" s="1"/>
  <c r="DC13" i="13" s="1"/>
  <c r="BV16" i="12"/>
  <c r="BW16" i="12" s="1"/>
  <c r="DC16" i="13" s="1"/>
  <c r="BV17" i="12"/>
  <c r="BW17" i="12" s="1"/>
  <c r="DC17" i="13" s="1"/>
  <c r="BV14" i="12"/>
  <c r="BW14" i="12" s="1"/>
  <c r="DC14" i="13" s="1"/>
  <c r="DA14" i="12"/>
  <c r="DB14" i="12" s="1"/>
  <c r="BV15" i="12"/>
  <c r="BW15" i="12" s="1"/>
  <c r="DC15" i="13" s="1"/>
  <c r="DA15" i="12"/>
  <c r="DB15" i="12" s="1"/>
  <c r="DA16" i="12"/>
  <c r="DB16" i="12" s="1"/>
  <c r="DA12" i="12"/>
  <c r="DB12" i="12" s="1"/>
  <c r="BV12" i="12"/>
  <c r="BW12" i="12" s="1"/>
  <c r="DC12" i="13" s="1"/>
  <c r="DA11" i="12"/>
  <c r="DB11" i="12" s="1"/>
  <c r="BV11" i="12"/>
  <c r="BW11" i="12" s="1"/>
  <c r="DC11" i="13" s="1"/>
  <c r="CZ13" i="12"/>
  <c r="BU13" i="12"/>
  <c r="EF13" i="12" s="1"/>
  <c r="BU16" i="12"/>
  <c r="EF16" i="12" s="1"/>
  <c r="BU14" i="12"/>
  <c r="EF14" i="12" s="1"/>
  <c r="BU17" i="12"/>
  <c r="EF17" i="12" s="1"/>
  <c r="CZ14" i="12"/>
  <c r="BU15" i="12"/>
  <c r="EF15" i="12" s="1"/>
  <c r="CZ15" i="12"/>
  <c r="CZ16" i="12"/>
  <c r="CZ12" i="12"/>
  <c r="BU12" i="12"/>
  <c r="EF12" i="12" s="1"/>
  <c r="CZ11" i="12"/>
  <c r="BU11" i="12"/>
  <c r="EF11" i="12" s="1"/>
  <c r="BT13" i="12"/>
  <c r="EE13" i="12" s="1"/>
  <c r="CY17" i="12"/>
  <c r="BT17" i="12"/>
  <c r="EE17" i="12" s="1"/>
  <c r="CY12" i="12"/>
  <c r="CY16" i="12"/>
  <c r="BT15" i="12"/>
  <c r="EE15" i="12" s="1"/>
  <c r="BT12" i="12"/>
  <c r="EE12" i="12" s="1"/>
  <c r="BT16" i="12"/>
  <c r="EE16" i="12" s="1"/>
  <c r="CY15" i="12"/>
  <c r="CY14" i="12"/>
  <c r="CY11" i="12"/>
  <c r="BT14" i="12"/>
  <c r="EE14" i="12" s="1"/>
  <c r="CY13" i="12"/>
  <c r="BT11" i="12"/>
  <c r="EE11" i="12" s="1"/>
  <c r="CX15" i="12"/>
  <c r="CX13" i="12"/>
  <c r="BS16" i="12"/>
  <c r="ED16" i="12" s="1"/>
  <c r="CX17" i="12"/>
  <c r="CX16" i="12"/>
  <c r="BS15" i="12"/>
  <c r="ED15" i="12" s="1"/>
  <c r="BS17" i="12"/>
  <c r="ED17" i="12" s="1"/>
  <c r="CX14" i="12"/>
  <c r="BS13" i="12"/>
  <c r="ED13" i="12" s="1"/>
  <c r="BS14" i="12"/>
  <c r="ED14" i="12" s="1"/>
  <c r="CX12" i="12"/>
  <c r="BS11" i="12"/>
  <c r="ED11" i="12" s="1"/>
  <c r="BS12" i="12"/>
  <c r="ED12" i="12" s="1"/>
  <c r="CX11" i="12"/>
  <c r="BR15" i="12"/>
  <c r="EC15" i="12" s="1"/>
  <c r="CW15" i="12"/>
  <c r="CW13" i="12"/>
  <c r="BR13" i="12"/>
  <c r="EC13" i="12" s="1"/>
  <c r="CW16" i="12"/>
  <c r="CW14" i="12"/>
  <c r="BR11" i="12"/>
  <c r="EC11" i="12" s="1"/>
  <c r="BR14" i="12"/>
  <c r="EC14" i="12" s="1"/>
  <c r="BR17" i="12"/>
  <c r="EC17" i="12" s="1"/>
  <c r="CW17" i="12"/>
  <c r="CW12" i="12"/>
  <c r="BR16" i="12"/>
  <c r="EC16" i="12" s="1"/>
  <c r="BR12" i="12"/>
  <c r="EC12" i="12" s="1"/>
  <c r="CW11" i="12"/>
  <c r="CV17" i="12"/>
  <c r="BQ17" i="12"/>
  <c r="EB17" i="12" s="1"/>
  <c r="CV15" i="12"/>
  <c r="CV12" i="12"/>
  <c r="CV16" i="12"/>
  <c r="CV13" i="12"/>
  <c r="BQ16" i="12"/>
  <c r="EB16" i="12" s="1"/>
  <c r="CV14" i="12"/>
  <c r="BQ15" i="12"/>
  <c r="EB15" i="12" s="1"/>
  <c r="BQ12" i="12"/>
  <c r="EB12" i="12" s="1"/>
  <c r="BQ13" i="12"/>
  <c r="EB13" i="12" s="1"/>
  <c r="BQ14" i="12"/>
  <c r="EB14" i="12" s="1"/>
  <c r="CV11" i="12"/>
  <c r="BP13" i="12"/>
  <c r="EA13" i="12" s="1"/>
  <c r="CU16" i="12"/>
  <c r="BP14" i="12"/>
  <c r="EA14" i="12" s="1"/>
  <c r="BP16" i="12"/>
  <c r="EA16" i="12" s="1"/>
  <c r="CU15" i="12"/>
  <c r="CU17" i="12"/>
  <c r="BP17" i="12"/>
  <c r="EA17" i="12" s="1"/>
  <c r="CU12" i="12"/>
  <c r="BP15" i="12"/>
  <c r="EA15" i="12" s="1"/>
  <c r="CU14" i="12"/>
  <c r="CU13" i="12"/>
  <c r="CU11" i="12"/>
  <c r="BP12" i="12"/>
  <c r="EA12" i="12" s="1"/>
  <c r="CT17" i="12"/>
  <c r="BO13" i="12"/>
  <c r="DZ13" i="12" s="1"/>
  <c r="BO15" i="12"/>
  <c r="DZ15" i="12" s="1"/>
  <c r="CT14" i="12"/>
  <c r="BO14" i="12"/>
  <c r="DZ14" i="12" s="1"/>
  <c r="BO12" i="12"/>
  <c r="DZ12" i="12" s="1"/>
  <c r="BO16" i="12"/>
  <c r="DZ16" i="12" s="1"/>
  <c r="BO17" i="12"/>
  <c r="DZ17" i="12" s="1"/>
  <c r="CT15" i="12"/>
  <c r="CT12" i="12"/>
  <c r="CT16" i="12"/>
  <c r="CT11" i="12"/>
  <c r="CT13" i="12"/>
  <c r="CS14" i="12"/>
  <c r="CS17" i="12"/>
  <c r="BN12" i="12"/>
  <c r="DY12" i="12" s="1"/>
  <c r="CS12" i="12"/>
  <c r="BN16" i="12"/>
  <c r="DY16" i="12" s="1"/>
  <c r="CS13" i="12"/>
  <c r="BN14" i="12"/>
  <c r="DY14" i="12" s="1"/>
  <c r="BN13" i="12"/>
  <c r="DY13" i="12" s="1"/>
  <c r="CS15" i="12"/>
  <c r="BN15" i="12"/>
  <c r="DY15" i="12" s="1"/>
  <c r="CS11" i="12"/>
  <c r="BN17" i="12"/>
  <c r="DY17" i="12" s="1"/>
  <c r="CS16" i="12"/>
  <c r="BM13" i="12"/>
  <c r="DX13" i="12" s="1"/>
  <c r="CR13" i="12"/>
  <c r="BM15" i="12"/>
  <c r="DX15" i="12" s="1"/>
  <c r="CR15" i="12"/>
  <c r="BM12" i="12"/>
  <c r="DX12" i="12" s="1"/>
  <c r="BM16" i="12"/>
  <c r="DX16" i="12" s="1"/>
  <c r="CR16" i="12"/>
  <c r="BM14" i="12"/>
  <c r="DX14" i="12" s="1"/>
  <c r="CR17" i="12"/>
  <c r="CR12" i="12"/>
  <c r="CR11" i="12"/>
  <c r="BM17" i="12"/>
  <c r="DX17" i="12" s="1"/>
  <c r="CR14" i="12"/>
  <c r="CQ13" i="12"/>
  <c r="BL13" i="12"/>
  <c r="DW13" i="12" s="1"/>
  <c r="CQ15" i="12"/>
  <c r="BL12" i="12"/>
  <c r="DW12" i="12" s="1"/>
  <c r="CQ16" i="12"/>
  <c r="BL14" i="12"/>
  <c r="DW14" i="12" s="1"/>
  <c r="CQ17" i="12"/>
  <c r="CQ14" i="12"/>
  <c r="CQ12" i="12"/>
  <c r="CQ11" i="12"/>
  <c r="BL17" i="12"/>
  <c r="DW17" i="12" s="1"/>
  <c r="BL15" i="12"/>
  <c r="DW15" i="12" s="1"/>
  <c r="BL16" i="12"/>
  <c r="DW16" i="12" s="1"/>
  <c r="BK17" i="12"/>
  <c r="DV17" i="12" s="1"/>
  <c r="BK16" i="12"/>
  <c r="DV16" i="12" s="1"/>
  <c r="BK13" i="12"/>
  <c r="DV13" i="12" s="1"/>
  <c r="CP15" i="12"/>
  <c r="BK14" i="12"/>
  <c r="DV14" i="12" s="1"/>
  <c r="CP12" i="12"/>
  <c r="BK12" i="12"/>
  <c r="DV12" i="12" s="1"/>
  <c r="CP11" i="12"/>
  <c r="CP16" i="12"/>
  <c r="BK15" i="12"/>
  <c r="DV15" i="12" s="1"/>
  <c r="CP14" i="12"/>
  <c r="CP17" i="12"/>
  <c r="CP13" i="12"/>
  <c r="BJ13" i="12"/>
  <c r="DU13" i="12" s="1"/>
  <c r="CO14" i="12"/>
  <c r="CO13" i="12"/>
  <c r="CO12" i="12"/>
  <c r="BJ12" i="12"/>
  <c r="DU12" i="12" s="1"/>
  <c r="BJ16" i="12"/>
  <c r="DU16" i="12" s="1"/>
  <c r="CO17" i="12"/>
  <c r="CO16" i="12"/>
  <c r="CO11" i="12"/>
  <c r="BJ15" i="12"/>
  <c r="DU15" i="12" s="1"/>
  <c r="BJ17" i="12"/>
  <c r="DU17" i="12" s="1"/>
  <c r="BJ14" i="12"/>
  <c r="DU14" i="12" s="1"/>
  <c r="CO15" i="12"/>
  <c r="CN16" i="12"/>
  <c r="BI13" i="12"/>
  <c r="DT13" i="12" s="1"/>
  <c r="CN13" i="12"/>
  <c r="CN14" i="12"/>
  <c r="CN17" i="12"/>
  <c r="BI17" i="12"/>
  <c r="DT17" i="12" s="1"/>
  <c r="CN12" i="12"/>
  <c r="CN15" i="12"/>
  <c r="BI14" i="12"/>
  <c r="DT14" i="12" s="1"/>
  <c r="BI12" i="12"/>
  <c r="DT12" i="12" s="1"/>
  <c r="CN11" i="12"/>
  <c r="BI15" i="12"/>
  <c r="DT15" i="12" s="1"/>
  <c r="BI16" i="12"/>
  <c r="DT16" i="12" s="1"/>
  <c r="BH13" i="12"/>
  <c r="DS13" i="12" s="1"/>
  <c r="CM16" i="12"/>
  <c r="BH16" i="12"/>
  <c r="DS16" i="12" s="1"/>
  <c r="BH17" i="12"/>
  <c r="DS17" i="12" s="1"/>
  <c r="CM12" i="12"/>
  <c r="CM13" i="12"/>
  <c r="CM14" i="12"/>
  <c r="CM17" i="12"/>
  <c r="BH14" i="12"/>
  <c r="DS14" i="12" s="1"/>
  <c r="BH12" i="12"/>
  <c r="DS12" i="12" s="1"/>
  <c r="CM15" i="12"/>
  <c r="BH15" i="12"/>
  <c r="DS15" i="12" s="1"/>
  <c r="CM11" i="12"/>
  <c r="CL11" i="12"/>
  <c r="BG13" i="12"/>
  <c r="DR13" i="12" s="1"/>
  <c r="BG15" i="12"/>
  <c r="DR15" i="12" s="1"/>
  <c r="CL12" i="12"/>
  <c r="CL14" i="12"/>
  <c r="CL13" i="12"/>
  <c r="CL15" i="12"/>
  <c r="CL17" i="12"/>
  <c r="BG12" i="12"/>
  <c r="DR12" i="12" s="1"/>
  <c r="BG16" i="12"/>
  <c r="DR16" i="12" s="1"/>
  <c r="CL16" i="12"/>
  <c r="BG17" i="12"/>
  <c r="DR17" i="12" s="1"/>
  <c r="BG14" i="12"/>
  <c r="DR14" i="12" s="1"/>
  <c r="BF17" i="12"/>
  <c r="DQ17" i="12" s="1"/>
  <c r="CK16" i="12"/>
  <c r="BF14" i="12"/>
  <c r="DQ14" i="12" s="1"/>
  <c r="CK15" i="12"/>
  <c r="CK13" i="12"/>
  <c r="CK12" i="12"/>
  <c r="BF13" i="12"/>
  <c r="DQ13" i="12" s="1"/>
  <c r="BF12" i="12"/>
  <c r="DQ12" i="12" s="1"/>
  <c r="BF15" i="12"/>
  <c r="DQ15" i="12" s="1"/>
  <c r="CK14" i="12"/>
  <c r="CK17" i="12"/>
  <c r="BF16" i="12"/>
  <c r="DQ16" i="12" s="1"/>
  <c r="CK11" i="12"/>
  <c r="CJ13" i="12"/>
  <c r="CJ12" i="12"/>
  <c r="CJ17" i="12"/>
  <c r="BE12" i="12"/>
  <c r="DP12" i="12" s="1"/>
  <c r="CJ16" i="12"/>
  <c r="CJ15" i="12"/>
  <c r="BE17" i="12"/>
  <c r="DP17" i="12" s="1"/>
  <c r="BE16" i="12"/>
  <c r="DP16" i="12" s="1"/>
  <c r="BE13" i="12"/>
  <c r="DP13" i="12" s="1"/>
  <c r="BE15" i="12"/>
  <c r="DP15" i="12" s="1"/>
  <c r="BE14" i="12"/>
  <c r="DP14" i="12" s="1"/>
  <c r="CJ14" i="12"/>
  <c r="CJ11" i="12"/>
  <c r="CI15" i="12"/>
  <c r="BD13" i="12"/>
  <c r="DO13" i="12" s="1"/>
  <c r="BD16" i="12"/>
  <c r="DO16" i="12" s="1"/>
  <c r="CI12" i="12"/>
  <c r="CI17" i="12"/>
  <c r="BD15" i="12"/>
  <c r="DO15" i="12" s="1"/>
  <c r="BD14" i="12"/>
  <c r="DO14" i="12" s="1"/>
  <c r="CI14" i="12"/>
  <c r="CI13" i="12"/>
  <c r="BD12" i="12"/>
  <c r="DO12" i="12" s="1"/>
  <c r="CI16" i="12"/>
  <c r="BD17" i="12"/>
  <c r="DO17" i="12" s="1"/>
  <c r="CI11" i="12"/>
  <c r="BC16" i="12"/>
  <c r="DN16" i="12" s="1"/>
  <c r="CH17" i="12"/>
  <c r="BC12" i="12"/>
  <c r="DN12" i="12" s="1"/>
  <c r="BC13" i="12"/>
  <c r="DN13" i="12" s="1"/>
  <c r="BC15" i="12"/>
  <c r="DN15" i="12" s="1"/>
  <c r="CH16" i="12"/>
  <c r="CH15" i="12"/>
  <c r="BC17" i="12"/>
  <c r="DN17" i="12" s="1"/>
  <c r="CH12" i="12"/>
  <c r="CH13" i="12"/>
  <c r="CH11" i="12"/>
  <c r="CH14" i="12"/>
  <c r="BC14" i="12"/>
  <c r="DN14" i="12" s="1"/>
  <c r="BB17" i="12"/>
  <c r="DM17" i="12" s="1"/>
  <c r="CG16" i="12"/>
  <c r="CG17" i="12"/>
  <c r="BB14" i="12"/>
  <c r="DM14" i="12" s="1"/>
  <c r="CG13" i="12"/>
  <c r="CG11" i="12"/>
  <c r="BB12" i="12"/>
  <c r="DM12" i="12" s="1"/>
  <c r="BB13" i="12"/>
  <c r="DM13" i="12" s="1"/>
  <c r="CG12" i="12"/>
  <c r="BB16" i="12"/>
  <c r="DM16" i="12" s="1"/>
  <c r="CG14" i="12"/>
  <c r="BB15" i="12"/>
  <c r="DM15" i="12" s="1"/>
  <c r="CG15" i="12"/>
  <c r="BA15" i="12"/>
  <c r="DL15" i="12" s="1"/>
  <c r="CF13" i="12"/>
  <c r="CF11" i="12"/>
  <c r="BA14" i="12"/>
  <c r="DL14" i="12" s="1"/>
  <c r="CF17" i="12"/>
  <c r="BA12" i="12"/>
  <c r="DL12" i="12" s="1"/>
  <c r="BA13" i="12"/>
  <c r="DL13" i="12" s="1"/>
  <c r="BA17" i="12"/>
  <c r="DL17" i="12" s="1"/>
  <c r="CF16" i="12"/>
  <c r="BA16" i="12"/>
  <c r="DL16" i="12" s="1"/>
  <c r="CF14" i="12"/>
  <c r="CF15" i="12"/>
  <c r="CF12" i="12"/>
  <c r="CE14" i="12"/>
  <c r="AZ16" i="12"/>
  <c r="DK16" i="12" s="1"/>
  <c r="AZ15" i="12"/>
  <c r="DK15" i="12" s="1"/>
  <c r="CE17" i="12"/>
  <c r="CE15" i="12"/>
  <c r="CE11" i="12"/>
  <c r="CE12" i="12"/>
  <c r="AZ14" i="12"/>
  <c r="DK14" i="12" s="1"/>
  <c r="AZ13" i="12"/>
  <c r="DK13" i="12" s="1"/>
  <c r="AZ17" i="12"/>
  <c r="DK17" i="12" s="1"/>
  <c r="AZ12" i="12"/>
  <c r="DK12" i="12" s="1"/>
  <c r="CE13" i="12"/>
  <c r="CE16" i="12"/>
  <c r="AY16" i="12"/>
  <c r="DJ16" i="12" s="1"/>
  <c r="CD15" i="12"/>
  <c r="CD17" i="12"/>
  <c r="AY13" i="12"/>
  <c r="DJ13" i="12" s="1"/>
  <c r="CD12" i="12"/>
  <c r="AY14" i="12"/>
  <c r="DJ14" i="12" s="1"/>
  <c r="CD14" i="12"/>
  <c r="CD13" i="12"/>
  <c r="CD16" i="12"/>
  <c r="CD11" i="12"/>
  <c r="AY17" i="12"/>
  <c r="DJ17" i="12" s="1"/>
  <c r="AY12" i="12"/>
  <c r="DJ12" i="12" s="1"/>
  <c r="AY15" i="12"/>
  <c r="DJ15" i="12" s="1"/>
  <c r="CC13" i="12"/>
  <c r="CC15" i="12"/>
  <c r="AX15" i="12"/>
  <c r="DI15" i="12" s="1"/>
  <c r="AX17" i="12"/>
  <c r="DI17" i="12" s="1"/>
  <c r="AX12" i="12"/>
  <c r="DI12" i="12" s="1"/>
  <c r="AX14" i="12"/>
  <c r="DI14" i="12" s="1"/>
  <c r="AX16" i="12"/>
  <c r="DI16" i="12" s="1"/>
  <c r="CC12" i="12"/>
  <c r="CC11" i="12"/>
  <c r="CC17" i="12"/>
  <c r="AX13" i="12"/>
  <c r="DI13" i="12" s="1"/>
  <c r="CC16" i="12"/>
  <c r="CC14" i="12"/>
  <c r="CB16" i="12"/>
  <c r="CB13" i="12"/>
  <c r="AW17" i="12"/>
  <c r="DH17" i="12" s="1"/>
  <c r="AW15" i="12"/>
  <c r="DH15" i="12" s="1"/>
  <c r="AW13" i="12"/>
  <c r="DH13" i="12" s="1"/>
  <c r="AW16" i="12"/>
  <c r="DH16" i="12" s="1"/>
  <c r="CB14" i="12"/>
  <c r="CB17" i="12"/>
  <c r="CB12" i="12"/>
  <c r="AW12" i="12"/>
  <c r="DH12" i="12" s="1"/>
  <c r="AW14" i="12"/>
  <c r="DH14" i="12" s="1"/>
  <c r="CB15" i="12"/>
  <c r="CB11" i="12"/>
  <c r="CA14" i="12"/>
  <c r="CA13" i="12"/>
  <c r="AV15" i="12"/>
  <c r="DG15" i="12" s="1"/>
  <c r="AV16" i="12"/>
  <c r="DG16" i="12" s="1"/>
  <c r="AV14" i="12"/>
  <c r="DG14" i="12" s="1"/>
  <c r="AV17" i="12"/>
  <c r="DG17" i="12" s="1"/>
  <c r="CA12" i="12"/>
  <c r="CA16" i="12"/>
  <c r="AV13" i="12"/>
  <c r="DG13" i="12" s="1"/>
  <c r="CA15" i="12"/>
  <c r="CA17" i="12"/>
  <c r="AV12" i="12"/>
  <c r="DG12" i="12" s="1"/>
  <c r="CA11" i="12"/>
  <c r="BZ16" i="12"/>
  <c r="AU16" i="12"/>
  <c r="DF16" i="12" s="1"/>
  <c r="AU13" i="12"/>
  <c r="DF13" i="12" s="1"/>
  <c r="BZ17" i="12"/>
  <c r="AU14" i="12"/>
  <c r="DF14" i="12" s="1"/>
  <c r="BZ15" i="12"/>
  <c r="AU12" i="12"/>
  <c r="DF12" i="12" s="1"/>
  <c r="BZ12" i="12"/>
  <c r="BZ13" i="12"/>
  <c r="AU15" i="12"/>
  <c r="DF15" i="12" s="1"/>
  <c r="AU17" i="12"/>
  <c r="DF17" i="12" s="1"/>
  <c r="BZ14" i="12"/>
  <c r="BZ11" i="12"/>
  <c r="AT14" i="12"/>
  <c r="DE14" i="12" s="1"/>
  <c r="BY11" i="12"/>
  <c r="AT13" i="12"/>
  <c r="DE13" i="12" s="1"/>
  <c r="BY14" i="12"/>
  <c r="AT15" i="12"/>
  <c r="DE15" i="12" s="1"/>
  <c r="BY16" i="12"/>
  <c r="BY13" i="12"/>
  <c r="BY17" i="12"/>
  <c r="BY15" i="12"/>
  <c r="AT17" i="12"/>
  <c r="DE17" i="12" s="1"/>
  <c r="AT16" i="12"/>
  <c r="DE16" i="12" s="1"/>
  <c r="BY12" i="12"/>
  <c r="AT12" i="12"/>
  <c r="DE12" i="12" s="1"/>
  <c r="BX14" i="12"/>
  <c r="AS17" i="12"/>
  <c r="DD17" i="12" s="1"/>
  <c r="AS15" i="12"/>
  <c r="DD15" i="12" s="1"/>
  <c r="BX16" i="12"/>
  <c r="AS12" i="12"/>
  <c r="DD12" i="12" s="1"/>
  <c r="AS14" i="12"/>
  <c r="DD14" i="12" s="1"/>
  <c r="BX13" i="12"/>
  <c r="BX15" i="12"/>
  <c r="BX12" i="12"/>
  <c r="AS16" i="12"/>
  <c r="DD16" i="12" s="1"/>
  <c r="BX17" i="12"/>
  <c r="AS13" i="12"/>
  <c r="DD13" i="12" s="1"/>
  <c r="BX11" i="12"/>
  <c r="BW28" i="11"/>
  <c r="DC28" i="12" s="1"/>
  <c r="BW26" i="11"/>
  <c r="DC26" i="12" s="1"/>
  <c r="DB26" i="11"/>
  <c r="DB25" i="11"/>
  <c r="DB27" i="11"/>
  <c r="BW25" i="11"/>
  <c r="DC25" i="12" s="1"/>
  <c r="BW27" i="11"/>
  <c r="DB28" i="11"/>
  <c r="BW30" i="11"/>
  <c r="BW29" i="11"/>
  <c r="DB29" i="11"/>
  <c r="BW20" i="11"/>
  <c r="DC20" i="12" s="1"/>
  <c r="DB19" i="11"/>
  <c r="BW19" i="11"/>
  <c r="DC19" i="12" s="1"/>
  <c r="DB18" i="11"/>
  <c r="BW18" i="11"/>
  <c r="DC18" i="12" s="1"/>
  <c r="BV27" i="11"/>
  <c r="EG27" i="11" s="1"/>
  <c r="BV30" i="11"/>
  <c r="EG30" i="11" s="1"/>
  <c r="BV29" i="11"/>
  <c r="EG29" i="11" s="1"/>
  <c r="BV26" i="11"/>
  <c r="EG26" i="11" s="1"/>
  <c r="DA25" i="11"/>
  <c r="DA29" i="11"/>
  <c r="BV25" i="11"/>
  <c r="EG25" i="11" s="1"/>
  <c r="BV20" i="11"/>
  <c r="EG20" i="11" s="1"/>
  <c r="DA26" i="11"/>
  <c r="DA19" i="11"/>
  <c r="DA27" i="11"/>
  <c r="BV19" i="11"/>
  <c r="EG19" i="11" s="1"/>
  <c r="DA28" i="11"/>
  <c r="DA18" i="11"/>
  <c r="BV28" i="11"/>
  <c r="EG28" i="11" s="1"/>
  <c r="BV18" i="11"/>
  <c r="EG18" i="11" s="1"/>
  <c r="CZ26" i="11"/>
  <c r="CZ18" i="11"/>
  <c r="CZ28" i="11"/>
  <c r="BU20" i="11"/>
  <c r="EF20" i="11" s="1"/>
  <c r="BU30" i="11"/>
  <c r="EF30" i="11" s="1"/>
  <c r="CZ27" i="11"/>
  <c r="BU26" i="11"/>
  <c r="EF26" i="11" s="1"/>
  <c r="BU25" i="11"/>
  <c r="EF25" i="11" s="1"/>
  <c r="BU27" i="11"/>
  <c r="EF27" i="11" s="1"/>
  <c r="BU28" i="11"/>
  <c r="EF28" i="11" s="1"/>
  <c r="CZ25" i="11"/>
  <c r="CZ19" i="11"/>
  <c r="CZ29" i="11"/>
  <c r="BU29" i="11"/>
  <c r="EF29" i="11" s="1"/>
  <c r="BU19" i="11"/>
  <c r="EF19" i="11" s="1"/>
  <c r="BU18" i="11"/>
  <c r="EF18" i="11" s="1"/>
  <c r="CY26" i="11"/>
  <c r="CY28" i="11"/>
  <c r="BT18" i="11"/>
  <c r="EE18" i="11" s="1"/>
  <c r="BT26" i="11"/>
  <c r="EE26" i="11" s="1"/>
  <c r="CY27" i="11"/>
  <c r="BT20" i="11"/>
  <c r="EE20" i="11" s="1"/>
  <c r="BT27" i="11"/>
  <c r="EE27" i="11" s="1"/>
  <c r="BT28" i="11"/>
  <c r="EE28" i="11" s="1"/>
  <c r="BT25" i="11"/>
  <c r="EE25" i="11" s="1"/>
  <c r="BT29" i="11"/>
  <c r="EE29" i="11" s="1"/>
  <c r="CY29" i="11"/>
  <c r="CY19" i="11"/>
  <c r="CY25" i="11"/>
  <c r="CY18" i="11"/>
  <c r="BT30" i="11"/>
  <c r="EE30" i="11" s="1"/>
  <c r="BT19" i="11"/>
  <c r="EE19" i="11" s="1"/>
  <c r="CX28" i="11"/>
  <c r="BS30" i="11"/>
  <c r="ED30" i="11" s="1"/>
  <c r="BS26" i="11"/>
  <c r="ED26" i="11" s="1"/>
  <c r="CX29" i="11"/>
  <c r="BS27" i="11"/>
  <c r="ED27" i="11" s="1"/>
  <c r="BS28" i="11"/>
  <c r="ED28" i="11" s="1"/>
  <c r="BS18" i="11"/>
  <c r="ED18" i="11" s="1"/>
  <c r="CX27" i="11"/>
  <c r="BS29" i="11"/>
  <c r="ED29" i="11" s="1"/>
  <c r="CX18" i="11"/>
  <c r="BS25" i="11"/>
  <c r="ED25" i="11" s="1"/>
  <c r="BS19" i="11"/>
  <c r="ED19" i="11" s="1"/>
  <c r="CX19" i="11"/>
  <c r="CX26" i="11"/>
  <c r="CX25" i="11"/>
  <c r="BS20" i="11"/>
  <c r="ED20" i="11" s="1"/>
  <c r="CW29" i="11"/>
  <c r="BR19" i="11"/>
  <c r="EC19" i="11" s="1"/>
  <c r="CW18" i="11"/>
  <c r="BR18" i="11"/>
  <c r="EC18" i="11" s="1"/>
  <c r="BR30" i="11"/>
  <c r="EC30" i="11" s="1"/>
  <c r="CW19" i="11"/>
  <c r="CW26" i="11"/>
  <c r="BR25" i="11"/>
  <c r="EC25" i="11" s="1"/>
  <c r="CW25" i="11"/>
  <c r="CW27" i="11"/>
  <c r="BR29" i="11"/>
  <c r="EC29" i="11" s="1"/>
  <c r="BR28" i="11"/>
  <c r="EC28" i="11" s="1"/>
  <c r="BR20" i="11"/>
  <c r="EC20" i="11" s="1"/>
  <c r="BR27" i="11"/>
  <c r="EC27" i="11" s="1"/>
  <c r="BR26" i="11"/>
  <c r="EC26" i="11" s="1"/>
  <c r="CW28" i="11"/>
  <c r="BQ25" i="11"/>
  <c r="EB25" i="11" s="1"/>
  <c r="BQ18" i="11"/>
  <c r="EB18" i="11" s="1"/>
  <c r="BQ30" i="11"/>
  <c r="EB30" i="11" s="1"/>
  <c r="CV19" i="11"/>
  <c r="BQ29" i="11"/>
  <c r="EB29" i="11" s="1"/>
  <c r="BQ27" i="11"/>
  <c r="EB27" i="11" s="1"/>
  <c r="CV26" i="11"/>
  <c r="CV27" i="11"/>
  <c r="CV25" i="11"/>
  <c r="BQ20" i="11"/>
  <c r="EB20" i="11" s="1"/>
  <c r="BQ28" i="11"/>
  <c r="EB28" i="11" s="1"/>
  <c r="CV18" i="11"/>
  <c r="BQ26" i="11"/>
  <c r="EB26" i="11" s="1"/>
  <c r="CV29" i="11"/>
  <c r="BQ19" i="11"/>
  <c r="EB19" i="11" s="1"/>
  <c r="CV28" i="11"/>
  <c r="CU28" i="11"/>
  <c r="BP29" i="11"/>
  <c r="EA29" i="11" s="1"/>
  <c r="CU19" i="11"/>
  <c r="BP26" i="11"/>
  <c r="EA26" i="11" s="1"/>
  <c r="BP30" i="11"/>
  <c r="EA30" i="11" s="1"/>
  <c r="BP28" i="11"/>
  <c r="EA28" i="11" s="1"/>
  <c r="BP27" i="11"/>
  <c r="EA27" i="11" s="1"/>
  <c r="CU29" i="11"/>
  <c r="BP20" i="11"/>
  <c r="EA20" i="11" s="1"/>
  <c r="BP19" i="11"/>
  <c r="EA19" i="11" s="1"/>
  <c r="CU18" i="11"/>
  <c r="BP18" i="11"/>
  <c r="EA18" i="11" s="1"/>
  <c r="CU27" i="11"/>
  <c r="BP25" i="11"/>
  <c r="EA25" i="11" s="1"/>
  <c r="CU26" i="11"/>
  <c r="CU25" i="11"/>
  <c r="BO29" i="11"/>
  <c r="DZ29" i="11" s="1"/>
  <c r="BO27" i="11"/>
  <c r="DZ27" i="11" s="1"/>
  <c r="BO26" i="11"/>
  <c r="DZ26" i="11" s="1"/>
  <c r="BO20" i="11"/>
  <c r="DZ20" i="11" s="1"/>
  <c r="BO28" i="11"/>
  <c r="DZ28" i="11" s="1"/>
  <c r="CT26" i="11"/>
  <c r="BO25" i="11"/>
  <c r="DZ25" i="11" s="1"/>
  <c r="CT19" i="11"/>
  <c r="BO18" i="11"/>
  <c r="DZ18" i="11" s="1"/>
  <c r="CT27" i="11"/>
  <c r="CT28" i="11"/>
  <c r="CT18" i="11"/>
  <c r="CT29" i="11"/>
  <c r="BO30" i="11"/>
  <c r="DZ30" i="11" s="1"/>
  <c r="CT25" i="11"/>
  <c r="BO19" i="11"/>
  <c r="DZ19" i="11" s="1"/>
  <c r="BN26" i="11"/>
  <c r="DY26" i="11" s="1"/>
  <c r="BN29" i="11"/>
  <c r="DY29" i="11" s="1"/>
  <c r="BN20" i="11"/>
  <c r="DY20" i="11" s="1"/>
  <c r="BN18" i="11"/>
  <c r="DY18" i="11" s="1"/>
  <c r="CS20" i="11"/>
  <c r="CS25" i="11"/>
  <c r="CS27" i="11"/>
  <c r="CS19" i="11"/>
  <c r="BN28" i="11"/>
  <c r="DY28" i="11" s="1"/>
  <c r="CS26" i="11"/>
  <c r="BN19" i="11"/>
  <c r="DY19" i="11" s="1"/>
  <c r="BN25" i="11"/>
  <c r="DY25" i="11" s="1"/>
  <c r="BN27" i="11"/>
  <c r="DY27" i="11" s="1"/>
  <c r="CS28" i="11"/>
  <c r="CS29" i="11"/>
  <c r="CS18" i="11"/>
  <c r="BN30" i="11"/>
  <c r="DY30" i="11" s="1"/>
  <c r="BM29" i="11"/>
  <c r="DX29" i="11" s="1"/>
  <c r="BM28" i="11"/>
  <c r="DX28" i="11" s="1"/>
  <c r="CR29" i="11"/>
  <c r="CR20" i="11"/>
  <c r="CR25" i="11"/>
  <c r="BM30" i="11"/>
  <c r="DX30" i="11" s="1"/>
  <c r="CR27" i="11"/>
  <c r="CR18" i="11"/>
  <c r="CR28" i="11"/>
  <c r="BM20" i="11"/>
  <c r="DX20" i="11" s="1"/>
  <c r="CR26" i="11"/>
  <c r="BM26" i="11"/>
  <c r="DX26" i="11" s="1"/>
  <c r="CR19" i="11"/>
  <c r="BM27" i="11"/>
  <c r="DX27" i="11" s="1"/>
  <c r="BM25" i="11"/>
  <c r="DX25" i="11" s="1"/>
  <c r="BM19" i="11"/>
  <c r="DX19" i="11" s="1"/>
  <c r="BM18" i="11"/>
  <c r="DX18" i="11" s="1"/>
  <c r="BL28" i="11"/>
  <c r="DW28" i="11" s="1"/>
  <c r="CQ20" i="11"/>
  <c r="BL30" i="11"/>
  <c r="DW30" i="11" s="1"/>
  <c r="BL27" i="11"/>
  <c r="DW27" i="11" s="1"/>
  <c r="BL29" i="11"/>
  <c r="DW29" i="11" s="1"/>
  <c r="BL19" i="11"/>
  <c r="DW19" i="11" s="1"/>
  <c r="CQ25" i="11"/>
  <c r="CQ29" i="11"/>
  <c r="CQ28" i="11"/>
  <c r="BL25" i="11"/>
  <c r="DW25" i="11" s="1"/>
  <c r="CQ18" i="11"/>
  <c r="BL26" i="11"/>
  <c r="DW26" i="11" s="1"/>
  <c r="CQ26" i="11"/>
  <c r="CQ19" i="11"/>
  <c r="BL20" i="11"/>
  <c r="DW20" i="11" s="1"/>
  <c r="CQ27" i="11"/>
  <c r="BL18" i="11"/>
  <c r="DW18" i="11" s="1"/>
  <c r="BK25" i="11"/>
  <c r="DV25" i="11" s="1"/>
  <c r="BK19" i="11"/>
  <c r="DV19" i="11" s="1"/>
  <c r="BK26" i="11"/>
  <c r="DV26" i="11" s="1"/>
  <c r="CP27" i="11"/>
  <c r="BK29" i="11"/>
  <c r="DV29" i="11" s="1"/>
  <c r="CP18" i="11"/>
  <c r="BK27" i="11"/>
  <c r="DV27" i="11" s="1"/>
  <c r="BK30" i="11"/>
  <c r="DV30" i="11" s="1"/>
  <c r="BK20" i="11"/>
  <c r="DV20" i="11" s="1"/>
  <c r="BK28" i="11"/>
  <c r="DV28" i="11" s="1"/>
  <c r="CP20" i="11"/>
  <c r="CP25" i="11"/>
  <c r="CP29" i="11"/>
  <c r="CP19" i="11"/>
  <c r="CP28" i="11"/>
  <c r="CP26" i="11"/>
  <c r="BK18" i="11"/>
  <c r="DV18" i="11" s="1"/>
  <c r="CO25" i="11"/>
  <c r="BJ19" i="11"/>
  <c r="DU19" i="11" s="1"/>
  <c r="CO18" i="11"/>
  <c r="BJ26" i="11"/>
  <c r="DU26" i="11" s="1"/>
  <c r="CO26" i="11"/>
  <c r="CO27" i="11"/>
  <c r="BJ28" i="11"/>
  <c r="DU28" i="11" s="1"/>
  <c r="CO19" i="11"/>
  <c r="CO20" i="11"/>
  <c r="BJ25" i="11"/>
  <c r="DU25" i="11" s="1"/>
  <c r="CO28" i="11"/>
  <c r="CO29" i="11"/>
  <c r="BJ27" i="11"/>
  <c r="DU27" i="11" s="1"/>
  <c r="BJ20" i="11"/>
  <c r="DU20" i="11" s="1"/>
  <c r="BJ29" i="11"/>
  <c r="DU29" i="11" s="1"/>
  <c r="BJ30" i="11"/>
  <c r="DU30" i="11" s="1"/>
  <c r="BJ18" i="11"/>
  <c r="DU18" i="11" s="1"/>
  <c r="CN19" i="11"/>
  <c r="CN18" i="11"/>
  <c r="BI19" i="11"/>
  <c r="DT19" i="11" s="1"/>
  <c r="CN26" i="11"/>
  <c r="BI30" i="11"/>
  <c r="DT30" i="11" s="1"/>
  <c r="CN27" i="11"/>
  <c r="BI27" i="11"/>
  <c r="DT27" i="11" s="1"/>
  <c r="BI28" i="11"/>
  <c r="DT28" i="11" s="1"/>
  <c r="BI26" i="11"/>
  <c r="DT26" i="11" s="1"/>
  <c r="BI29" i="11"/>
  <c r="DT29" i="11" s="1"/>
  <c r="CN25" i="11"/>
  <c r="CN29" i="11"/>
  <c r="BI25" i="11"/>
  <c r="DT25" i="11" s="1"/>
  <c r="CN20" i="11"/>
  <c r="BI20" i="11"/>
  <c r="DT20" i="11" s="1"/>
  <c r="CN28" i="11"/>
  <c r="BI18" i="11"/>
  <c r="DT18" i="11" s="1"/>
  <c r="BH25" i="11"/>
  <c r="DS25" i="11" s="1"/>
  <c r="BH20" i="11"/>
  <c r="DS20" i="11" s="1"/>
  <c r="BH29" i="11"/>
  <c r="DS29" i="11" s="1"/>
  <c r="BH19" i="11"/>
  <c r="DS19" i="11" s="1"/>
  <c r="BH28" i="11"/>
  <c r="DS28" i="11" s="1"/>
  <c r="CM20" i="11"/>
  <c r="CM26" i="11"/>
  <c r="CM19" i="11"/>
  <c r="CM27" i="11"/>
  <c r="BH26" i="11"/>
  <c r="DS26" i="11" s="1"/>
  <c r="BH27" i="11"/>
  <c r="DS27" i="11" s="1"/>
  <c r="CM18" i="11"/>
  <c r="CM25" i="11"/>
  <c r="CM28" i="11"/>
  <c r="BH30" i="11"/>
  <c r="DS30" i="11" s="1"/>
  <c r="CM29" i="11"/>
  <c r="BH18" i="11"/>
  <c r="DS18" i="11" s="1"/>
  <c r="BG20" i="11"/>
  <c r="DR20" i="11" s="1"/>
  <c r="CL20" i="11"/>
  <c r="CL28" i="11"/>
  <c r="CL29" i="11"/>
  <c r="BG28" i="11"/>
  <c r="DR28" i="11" s="1"/>
  <c r="BG30" i="11"/>
  <c r="DR30" i="11" s="1"/>
  <c r="CL26" i="11"/>
  <c r="BG26" i="11"/>
  <c r="DR26" i="11" s="1"/>
  <c r="CL25" i="11"/>
  <c r="CL19" i="11"/>
  <c r="CL18" i="11"/>
  <c r="BG18" i="11"/>
  <c r="DR18" i="11" s="1"/>
  <c r="BG19" i="11"/>
  <c r="DR19" i="11" s="1"/>
  <c r="BG27" i="11"/>
  <c r="DR27" i="11" s="1"/>
  <c r="BG25" i="11"/>
  <c r="DR25" i="11" s="1"/>
  <c r="BG29" i="11"/>
  <c r="DR29" i="11" s="1"/>
  <c r="CL27" i="11"/>
  <c r="BF20" i="11"/>
  <c r="DQ20" i="11" s="1"/>
  <c r="CK18" i="11"/>
  <c r="CK19" i="11"/>
  <c r="CK28" i="11"/>
  <c r="BF18" i="11"/>
  <c r="DQ18" i="11" s="1"/>
  <c r="BF27" i="11"/>
  <c r="DQ27" i="11" s="1"/>
  <c r="CK25" i="11"/>
  <c r="BF29" i="11"/>
  <c r="DQ29" i="11" s="1"/>
  <c r="CK29" i="11"/>
  <c r="CK20" i="11"/>
  <c r="BF19" i="11"/>
  <c r="DQ19" i="11" s="1"/>
  <c r="BF26" i="11"/>
  <c r="DQ26" i="11" s="1"/>
  <c r="BF30" i="11"/>
  <c r="DQ30" i="11" s="1"/>
  <c r="BF28" i="11"/>
  <c r="DQ28" i="11" s="1"/>
  <c r="BF25" i="11"/>
  <c r="DQ25" i="11" s="1"/>
  <c r="CK26" i="11"/>
  <c r="CK27" i="11"/>
  <c r="BE25" i="11"/>
  <c r="DP25" i="11" s="1"/>
  <c r="BE20" i="11"/>
  <c r="DP20" i="11" s="1"/>
  <c r="CJ29" i="11"/>
  <c r="CJ25" i="11"/>
  <c r="BE19" i="11"/>
  <c r="DP19" i="11" s="1"/>
  <c r="BE26" i="11"/>
  <c r="DP26" i="11" s="1"/>
  <c r="BE30" i="11"/>
  <c r="DP30" i="11" s="1"/>
  <c r="BE29" i="11"/>
  <c r="DP29" i="11" s="1"/>
  <c r="CJ28" i="11"/>
  <c r="BE18" i="11"/>
  <c r="DP18" i="11" s="1"/>
  <c r="CJ20" i="11"/>
  <c r="BE28" i="11"/>
  <c r="DP28" i="11" s="1"/>
  <c r="BE27" i="11"/>
  <c r="DP27" i="11" s="1"/>
  <c r="CJ19" i="11"/>
  <c r="CJ18" i="11"/>
  <c r="CJ26" i="11"/>
  <c r="CJ27" i="11"/>
  <c r="BD29" i="11"/>
  <c r="DO29" i="11" s="1"/>
  <c r="BD20" i="11"/>
  <c r="DO20" i="11" s="1"/>
  <c r="BD27" i="11"/>
  <c r="DO27" i="11" s="1"/>
  <c r="CI20" i="11"/>
  <c r="CI18" i="11"/>
  <c r="CI29" i="11"/>
  <c r="BD25" i="11"/>
  <c r="DO25" i="11" s="1"/>
  <c r="BD19" i="11"/>
  <c r="DO19" i="11" s="1"/>
  <c r="CI28" i="11"/>
  <c r="CI26" i="11"/>
  <c r="BD30" i="11"/>
  <c r="DO30" i="11" s="1"/>
  <c r="BD26" i="11"/>
  <c r="DO26" i="11" s="1"/>
  <c r="CI25" i="11"/>
  <c r="CI27" i="11"/>
  <c r="CI19" i="11"/>
  <c r="BD28" i="11"/>
  <c r="DO28" i="11" s="1"/>
  <c r="CH19" i="11"/>
  <c r="CH28" i="11"/>
  <c r="BC19" i="11"/>
  <c r="DN19" i="11" s="1"/>
  <c r="BC25" i="11"/>
  <c r="DN25" i="11" s="1"/>
  <c r="CH18" i="11"/>
  <c r="BC27" i="11"/>
  <c r="DN27" i="11" s="1"/>
  <c r="CH25" i="11"/>
  <c r="BC29" i="11"/>
  <c r="DN29" i="11" s="1"/>
  <c r="BC30" i="11"/>
  <c r="DN30" i="11" s="1"/>
  <c r="CH26" i="11"/>
  <c r="CH29" i="11"/>
  <c r="CH20" i="11"/>
  <c r="BC20" i="11"/>
  <c r="DN20" i="11" s="1"/>
  <c r="CH27" i="11"/>
  <c r="BC26" i="11"/>
  <c r="DN26" i="11" s="1"/>
  <c r="BC28" i="11"/>
  <c r="DN28" i="11" s="1"/>
  <c r="CG29" i="11"/>
  <c r="BB28" i="11"/>
  <c r="DM28" i="11" s="1"/>
  <c r="CG19" i="11"/>
  <c r="BB26" i="11"/>
  <c r="DM26" i="11" s="1"/>
  <c r="CG26" i="11"/>
  <c r="CG25" i="11"/>
  <c r="BB25" i="11"/>
  <c r="DM25" i="11" s="1"/>
  <c r="CG18" i="11"/>
  <c r="BB30" i="11"/>
  <c r="DM30" i="11" s="1"/>
  <c r="BB19" i="11"/>
  <c r="DM19" i="11" s="1"/>
  <c r="CG20" i="11"/>
  <c r="BB29" i="11"/>
  <c r="DM29" i="11" s="1"/>
  <c r="CG28" i="11"/>
  <c r="BB20" i="11"/>
  <c r="DM20" i="11" s="1"/>
  <c r="CG27" i="11"/>
  <c r="BB27" i="11"/>
  <c r="DM27" i="11" s="1"/>
  <c r="BA28" i="11"/>
  <c r="DL28" i="11" s="1"/>
  <c r="BA26" i="11"/>
  <c r="DL26" i="11" s="1"/>
  <c r="CF25" i="11"/>
  <c r="BA20" i="11"/>
  <c r="DL20" i="11" s="1"/>
  <c r="CF29" i="11"/>
  <c r="CF18" i="11"/>
  <c r="CF27" i="11"/>
  <c r="BA27" i="11"/>
  <c r="DL27" i="11" s="1"/>
  <c r="CF19" i="11"/>
  <c r="BA25" i="11"/>
  <c r="DL25" i="11" s="1"/>
  <c r="CF26" i="11"/>
  <c r="CF28" i="11"/>
  <c r="BA19" i="11"/>
  <c r="DL19" i="11" s="1"/>
  <c r="CF20" i="11"/>
  <c r="BA29" i="11"/>
  <c r="DL29" i="11" s="1"/>
  <c r="BA30" i="11"/>
  <c r="DL30" i="11" s="1"/>
  <c r="AZ19" i="11"/>
  <c r="DK19" i="11" s="1"/>
  <c r="CE27" i="11"/>
  <c r="CE29" i="11"/>
  <c r="AZ20" i="11"/>
  <c r="DK20" i="11" s="1"/>
  <c r="CE26" i="11"/>
  <c r="AZ29" i="11"/>
  <c r="DK29" i="11" s="1"/>
  <c r="AZ25" i="11"/>
  <c r="DK25" i="11" s="1"/>
  <c r="AZ30" i="11"/>
  <c r="DK30" i="11" s="1"/>
  <c r="AZ27" i="11"/>
  <c r="DK27" i="11" s="1"/>
  <c r="CE20" i="11"/>
  <c r="AZ28" i="11"/>
  <c r="DK28" i="11" s="1"/>
  <c r="CE19" i="11"/>
  <c r="CE18" i="11"/>
  <c r="CE25" i="11"/>
  <c r="CE28" i="11"/>
  <c r="AZ26" i="11"/>
  <c r="DK26" i="11" s="1"/>
  <c r="AY19" i="11"/>
  <c r="DJ19" i="11" s="1"/>
  <c r="CD20" i="11"/>
  <c r="AY27" i="11"/>
  <c r="DJ27" i="11" s="1"/>
  <c r="CD18" i="11"/>
  <c r="AY30" i="11"/>
  <c r="DJ30" i="11" s="1"/>
  <c r="CD25" i="11"/>
  <c r="AY29" i="11"/>
  <c r="DJ29" i="11" s="1"/>
  <c r="CD26" i="11"/>
  <c r="AY28" i="11"/>
  <c r="DJ28" i="11" s="1"/>
  <c r="AY25" i="11"/>
  <c r="DJ25" i="11" s="1"/>
  <c r="CD19" i="11"/>
  <c r="CD27" i="11"/>
  <c r="CD28" i="11"/>
  <c r="CD29" i="11"/>
  <c r="AY20" i="11"/>
  <c r="DJ20" i="11" s="1"/>
  <c r="AY26" i="11"/>
  <c r="DJ26" i="11" s="1"/>
  <c r="CC19" i="11"/>
  <c r="CC26" i="11"/>
  <c r="AX28" i="11"/>
  <c r="DI28" i="11" s="1"/>
  <c r="AX20" i="11"/>
  <c r="DI20" i="11" s="1"/>
  <c r="CC18" i="11"/>
  <c r="CC25" i="11"/>
  <c r="AX30" i="11"/>
  <c r="DI30" i="11" s="1"/>
  <c r="CC28" i="11"/>
  <c r="AX29" i="11"/>
  <c r="DI29" i="11" s="1"/>
  <c r="AX19" i="11"/>
  <c r="DI19" i="11" s="1"/>
  <c r="CC20" i="11"/>
  <c r="CC27" i="11"/>
  <c r="AX27" i="11"/>
  <c r="DI27" i="11" s="1"/>
  <c r="CC29" i="11"/>
  <c r="AX25" i="11"/>
  <c r="DI25" i="11" s="1"/>
  <c r="AX26" i="11"/>
  <c r="DI26" i="11" s="1"/>
  <c r="CB19" i="11"/>
  <c r="CB26" i="11"/>
  <c r="CB29" i="11"/>
  <c r="AW30" i="11"/>
  <c r="DH30" i="11" s="1"/>
  <c r="AW20" i="11"/>
  <c r="DH20" i="11" s="1"/>
  <c r="AW25" i="11"/>
  <c r="DH25" i="11" s="1"/>
  <c r="AW28" i="11"/>
  <c r="DH28" i="11" s="1"/>
  <c r="CB18" i="11"/>
  <c r="AW19" i="11"/>
  <c r="DH19" i="11" s="1"/>
  <c r="CB28" i="11"/>
  <c r="CB20" i="11"/>
  <c r="CB27" i="11"/>
  <c r="AW27" i="11"/>
  <c r="DH27" i="11" s="1"/>
  <c r="CB25" i="11"/>
  <c r="AW26" i="11"/>
  <c r="DH26" i="11" s="1"/>
  <c r="AW29" i="11"/>
  <c r="DH29" i="11" s="1"/>
  <c r="AV25" i="11"/>
  <c r="DG25" i="11" s="1"/>
  <c r="CA24" i="11"/>
  <c r="AV19" i="11"/>
  <c r="DG19" i="11" s="1"/>
  <c r="CA20" i="11"/>
  <c r="AV30" i="11"/>
  <c r="DG30" i="11" s="1"/>
  <c r="CA19" i="11"/>
  <c r="AV20" i="11"/>
  <c r="DG20" i="11" s="1"/>
  <c r="CA29" i="11"/>
  <c r="AV29" i="11"/>
  <c r="DG29" i="11" s="1"/>
  <c r="CA28" i="11"/>
  <c r="AV28" i="11"/>
  <c r="DG28" i="11" s="1"/>
  <c r="CA27" i="11"/>
  <c r="AV27" i="11"/>
  <c r="DG27" i="11" s="1"/>
  <c r="CA26" i="11"/>
  <c r="CA18" i="11"/>
  <c r="AV26" i="11"/>
  <c r="DG26" i="11" s="1"/>
  <c r="CA25" i="11"/>
  <c r="BZ19" i="11"/>
  <c r="BZ20" i="11"/>
  <c r="AU28" i="11"/>
  <c r="DF28" i="11" s="1"/>
  <c r="BZ29" i="11"/>
  <c r="AU26" i="11"/>
  <c r="DF26" i="11" s="1"/>
  <c r="AU29" i="11"/>
  <c r="DF29" i="11" s="1"/>
  <c r="BZ27" i="11"/>
  <c r="AU27" i="11"/>
  <c r="DF27" i="11" s="1"/>
  <c r="AU20" i="11"/>
  <c r="DF20" i="11" s="1"/>
  <c r="AU30" i="11"/>
  <c r="DF30" i="11" s="1"/>
  <c r="BZ28" i="11"/>
  <c r="BZ18" i="11"/>
  <c r="BZ26" i="11"/>
  <c r="BZ25" i="11"/>
  <c r="AU19" i="11"/>
  <c r="DF19" i="11" s="1"/>
  <c r="BZ30" i="11"/>
  <c r="AU25" i="11"/>
  <c r="DF25" i="11" s="1"/>
  <c r="BZ24" i="11"/>
  <c r="BY26" i="11"/>
  <c r="AT19" i="11"/>
  <c r="DE19" i="11" s="1"/>
  <c r="BY28" i="11"/>
  <c r="BY30" i="11"/>
  <c r="BY29" i="11"/>
  <c r="AT28" i="11"/>
  <c r="DE28" i="11" s="1"/>
  <c r="AT29" i="11"/>
  <c r="DE29" i="11" s="1"/>
  <c r="BY20" i="11"/>
  <c r="BY27" i="11"/>
  <c r="BY25" i="11"/>
  <c r="AT26" i="11"/>
  <c r="DE26" i="11" s="1"/>
  <c r="AT20" i="11"/>
  <c r="DE20" i="11" s="1"/>
  <c r="BY19" i="11"/>
  <c r="AT30" i="11"/>
  <c r="DE30" i="11" s="1"/>
  <c r="AT27" i="11"/>
  <c r="DE27" i="11" s="1"/>
  <c r="AT25" i="11"/>
  <c r="DE25" i="11" s="1"/>
  <c r="BY18" i="11"/>
  <c r="BY24" i="11"/>
  <c r="BX30" i="11"/>
  <c r="BX26" i="11"/>
  <c r="BX18" i="11"/>
  <c r="AS28" i="11"/>
  <c r="DD28" i="11" s="1"/>
  <c r="BX29" i="11"/>
  <c r="BX28" i="11"/>
  <c r="AS29" i="11"/>
  <c r="DD29" i="11" s="1"/>
  <c r="BX19" i="11"/>
  <c r="AS26" i="11"/>
  <c r="DD26" i="11" s="1"/>
  <c r="AS19" i="11"/>
  <c r="DD19" i="11" s="1"/>
  <c r="BX20" i="11"/>
  <c r="AS30" i="11"/>
  <c r="DD30" i="11" s="1"/>
  <c r="AS27" i="11"/>
  <c r="DD27" i="11" s="1"/>
  <c r="AS20" i="11"/>
  <c r="DD20" i="11" s="1"/>
  <c r="AS25" i="11"/>
  <c r="DD25" i="11" s="1"/>
  <c r="BX27" i="11"/>
  <c r="BX25" i="11"/>
  <c r="BX24" i="11"/>
  <c r="DB25" i="10"/>
  <c r="BW30" i="10"/>
  <c r="DC30" i="11" s="1"/>
  <c r="BW26" i="10"/>
  <c r="DC26" i="11" s="1"/>
  <c r="AF37" i="10"/>
  <c r="AF36" i="10"/>
  <c r="DB30" i="10"/>
  <c r="DB28" i="10"/>
  <c r="AF34" i="10"/>
  <c r="DB26" i="10"/>
  <c r="BW29" i="10"/>
  <c r="DC29" i="11" s="1"/>
  <c r="BW28" i="10"/>
  <c r="DC28" i="11" s="1"/>
  <c r="DB27" i="10"/>
  <c r="BW27" i="10"/>
  <c r="DC27" i="11" s="1"/>
  <c r="AF42" i="10"/>
  <c r="AF35" i="10"/>
  <c r="BW25" i="10"/>
  <c r="DC25" i="11" s="1"/>
  <c r="AF33" i="10"/>
  <c r="DB29" i="10"/>
  <c r="AF43" i="10"/>
  <c r="DA28" i="10"/>
  <c r="BV28" i="10"/>
  <c r="EG28" i="10" s="1"/>
  <c r="DA26" i="10"/>
  <c r="DA25" i="10"/>
  <c r="AE34" i="10"/>
  <c r="BV30" i="10"/>
  <c r="EG30" i="10" s="1"/>
  <c r="AE35" i="10"/>
  <c r="AE42" i="10"/>
  <c r="BV26" i="10"/>
  <c r="EG26" i="10" s="1"/>
  <c r="DA30" i="10"/>
  <c r="AE37" i="10"/>
  <c r="BV27" i="10"/>
  <c r="EG27" i="10" s="1"/>
  <c r="AE36" i="10"/>
  <c r="DA27" i="10"/>
  <c r="DA29" i="10"/>
  <c r="BV25" i="10"/>
  <c r="EG25" i="10" s="1"/>
  <c r="AE33" i="10"/>
  <c r="BV29" i="10"/>
  <c r="EG29" i="10" s="1"/>
  <c r="AD37" i="10"/>
  <c r="CZ29" i="10"/>
  <c r="CZ26" i="10"/>
  <c r="AD34" i="10"/>
  <c r="BU26" i="10"/>
  <c r="EF26" i="10" s="1"/>
  <c r="AD36" i="10"/>
  <c r="CZ28" i="10"/>
  <c r="CZ25" i="10"/>
  <c r="BU25" i="10"/>
  <c r="EF25" i="10" s="1"/>
  <c r="BU27" i="10"/>
  <c r="EF27" i="10" s="1"/>
  <c r="BU28" i="10"/>
  <c r="EF28" i="10" s="1"/>
  <c r="AD42" i="10"/>
  <c r="BU29" i="10"/>
  <c r="EF29" i="10" s="1"/>
  <c r="CZ30" i="10"/>
  <c r="BU30" i="10"/>
  <c r="EF30" i="10" s="1"/>
  <c r="AD33" i="10"/>
  <c r="AD35" i="10"/>
  <c r="CZ27" i="10"/>
  <c r="BT27" i="10"/>
  <c r="EE27" i="10" s="1"/>
  <c r="AC33" i="10"/>
  <c r="CY25" i="10"/>
  <c r="BT28" i="10"/>
  <c r="EE28" i="10" s="1"/>
  <c r="CY26" i="10"/>
  <c r="CY30" i="10"/>
  <c r="AC42" i="10"/>
  <c r="AC34" i="10"/>
  <c r="AC35" i="10"/>
  <c r="BT30" i="10"/>
  <c r="EE30" i="10" s="1"/>
  <c r="CY27" i="10"/>
  <c r="BT29" i="10"/>
  <c r="EE29" i="10" s="1"/>
  <c r="BT25" i="10"/>
  <c r="EE25" i="10" s="1"/>
  <c r="AC36" i="10"/>
  <c r="CY29" i="10"/>
  <c r="BT26" i="10"/>
  <c r="EE26" i="10" s="1"/>
  <c r="AC37" i="10"/>
  <c r="CY28" i="10"/>
  <c r="CX30" i="10"/>
  <c r="BS30" i="10"/>
  <c r="ED30" i="10" s="1"/>
  <c r="BS25" i="10"/>
  <c r="ED25" i="10" s="1"/>
  <c r="AB36" i="10"/>
  <c r="BS26" i="10"/>
  <c r="ED26" i="10" s="1"/>
  <c r="CX25" i="10"/>
  <c r="AB33" i="10"/>
  <c r="AB35" i="10"/>
  <c r="BS27" i="10"/>
  <c r="ED27" i="10" s="1"/>
  <c r="BS29" i="10"/>
  <c r="ED29" i="10" s="1"/>
  <c r="CX29" i="10"/>
  <c r="CX27" i="10"/>
  <c r="CX28" i="10"/>
  <c r="CX26" i="10"/>
  <c r="AB37" i="10"/>
  <c r="BS28" i="10"/>
  <c r="ED28" i="10" s="1"/>
  <c r="AB42" i="10"/>
  <c r="AB34" i="10"/>
  <c r="AA35" i="10"/>
  <c r="AA36" i="10"/>
  <c r="CW26" i="10"/>
  <c r="BR29" i="10"/>
  <c r="EC29" i="10" s="1"/>
  <c r="BR30" i="10"/>
  <c r="EC30" i="10" s="1"/>
  <c r="AA37" i="10"/>
  <c r="BR27" i="10"/>
  <c r="EC27" i="10" s="1"/>
  <c r="AA42" i="10"/>
  <c r="CW27" i="10"/>
  <c r="BR28" i="10"/>
  <c r="EC28" i="10" s="1"/>
  <c r="CW28" i="10"/>
  <c r="CW29" i="10"/>
  <c r="BR25" i="10"/>
  <c r="EC25" i="10" s="1"/>
  <c r="AA33" i="10"/>
  <c r="CW25" i="10"/>
  <c r="CW30" i="10"/>
  <c r="AA34" i="10"/>
  <c r="BR26" i="10"/>
  <c r="EC26" i="10" s="1"/>
  <c r="BQ29" i="10"/>
  <c r="EB29" i="10" s="1"/>
  <c r="CV29" i="10"/>
  <c r="Z35" i="10"/>
  <c r="BQ30" i="10"/>
  <c r="EB30" i="10" s="1"/>
  <c r="Z36" i="10"/>
  <c r="CV26" i="10"/>
  <c r="BQ26" i="10"/>
  <c r="EB26" i="10" s="1"/>
  <c r="Z43" i="10"/>
  <c r="Z37" i="10"/>
  <c r="Z42" i="10"/>
  <c r="BQ25" i="10"/>
  <c r="EB25" i="10" s="1"/>
  <c r="CV27" i="10"/>
  <c r="BQ27" i="10"/>
  <c r="EB27" i="10" s="1"/>
  <c r="CV30" i="10"/>
  <c r="CV28" i="10"/>
  <c r="CV25" i="10"/>
  <c r="Z33" i="10"/>
  <c r="Z34" i="10"/>
  <c r="BQ28" i="10"/>
  <c r="EB28" i="10" s="1"/>
  <c r="CU29" i="10"/>
  <c r="BP30" i="10"/>
  <c r="EA30" i="10" s="1"/>
  <c r="BP28" i="10"/>
  <c r="EA28" i="10" s="1"/>
  <c r="CU27" i="10"/>
  <c r="BP27" i="10"/>
  <c r="EA27" i="10" s="1"/>
  <c r="CU30" i="10"/>
  <c r="CU28" i="10"/>
  <c r="Y36" i="10"/>
  <c r="BP29" i="10"/>
  <c r="EA29" i="10" s="1"/>
  <c r="BP25" i="10"/>
  <c r="EA25" i="10" s="1"/>
  <c r="Y37" i="10"/>
  <c r="Y33" i="10"/>
  <c r="CU25" i="10"/>
  <c r="Y34" i="10"/>
  <c r="Y35" i="10"/>
  <c r="BP26" i="10"/>
  <c r="EA26" i="10" s="1"/>
  <c r="Y43" i="10"/>
  <c r="Y42" i="10"/>
  <c r="CU26" i="10"/>
  <c r="CT29" i="10"/>
  <c r="X35" i="10"/>
  <c r="BO25" i="10"/>
  <c r="DZ25" i="10" s="1"/>
  <c r="BO27" i="10"/>
  <c r="DZ27" i="10" s="1"/>
  <c r="BO30" i="10"/>
  <c r="DZ30" i="10" s="1"/>
  <c r="BO28" i="10"/>
  <c r="DZ28" i="10" s="1"/>
  <c r="CT30" i="10"/>
  <c r="X34" i="10"/>
  <c r="CT25" i="10"/>
  <c r="BO29" i="10"/>
  <c r="DZ29" i="10" s="1"/>
  <c r="BO26" i="10"/>
  <c r="DZ26" i="10" s="1"/>
  <c r="X33" i="10"/>
  <c r="X36" i="10"/>
  <c r="CT26" i="10"/>
  <c r="CT27" i="10"/>
  <c r="X42" i="10"/>
  <c r="X37" i="10"/>
  <c r="CT28" i="10"/>
  <c r="W37" i="10"/>
  <c r="W36" i="10"/>
  <c r="W34" i="10"/>
  <c r="BN26" i="10"/>
  <c r="DY26" i="10" s="1"/>
  <c r="CS25" i="10"/>
  <c r="W35" i="10"/>
  <c r="CS28" i="10"/>
  <c r="BN25" i="10"/>
  <c r="DY25" i="10" s="1"/>
  <c r="BN30" i="10"/>
  <c r="DY30" i="10" s="1"/>
  <c r="CS29" i="10"/>
  <c r="BN29" i="10"/>
  <c r="DY29" i="10" s="1"/>
  <c r="CS30" i="10"/>
  <c r="BN27" i="10"/>
  <c r="DY27" i="10" s="1"/>
  <c r="CS27" i="10"/>
  <c r="W42" i="10"/>
  <c r="BN28" i="10"/>
  <c r="DY28" i="10" s="1"/>
  <c r="W33" i="10"/>
  <c r="CS26" i="10"/>
  <c r="BM30" i="10"/>
  <c r="DX30" i="10" s="1"/>
  <c r="BM25" i="10"/>
  <c r="DX25" i="10" s="1"/>
  <c r="CR29" i="10"/>
  <c r="V37" i="10"/>
  <c r="CR26" i="10"/>
  <c r="CR30" i="10"/>
  <c r="V36" i="10"/>
  <c r="V42" i="10"/>
  <c r="CR27" i="10"/>
  <c r="V35" i="10"/>
  <c r="BM28" i="10"/>
  <c r="DX28" i="10" s="1"/>
  <c r="BM26" i="10"/>
  <c r="DX26" i="10" s="1"/>
  <c r="V33" i="10"/>
  <c r="CR28" i="10"/>
  <c r="BM27" i="10"/>
  <c r="DX27" i="10" s="1"/>
  <c r="BM29" i="10"/>
  <c r="DX29" i="10" s="1"/>
  <c r="CR25" i="10"/>
  <c r="V34" i="10"/>
  <c r="U34" i="10"/>
  <c r="CQ27" i="10"/>
  <c r="U33" i="10"/>
  <c r="BL27" i="10"/>
  <c r="DW27" i="10" s="1"/>
  <c r="BL28" i="10"/>
  <c r="DW28" i="10" s="1"/>
  <c r="U42" i="10"/>
  <c r="U36" i="10"/>
  <c r="BL29" i="10"/>
  <c r="DW29" i="10" s="1"/>
  <c r="CQ25" i="10"/>
  <c r="CQ30" i="10"/>
  <c r="CQ28" i="10"/>
  <c r="U35" i="10"/>
  <c r="BL30" i="10"/>
  <c r="DW30" i="10" s="1"/>
  <c r="BL25" i="10"/>
  <c r="DW25" i="10" s="1"/>
  <c r="CQ26" i="10"/>
  <c r="U37" i="10"/>
  <c r="BL26" i="10"/>
  <c r="DW26" i="10" s="1"/>
  <c r="CQ29" i="10"/>
  <c r="T33" i="10"/>
  <c r="BK28" i="10"/>
  <c r="DV28" i="10" s="1"/>
  <c r="BK25" i="10"/>
  <c r="DV25" i="10" s="1"/>
  <c r="T42" i="10"/>
  <c r="BK29" i="10"/>
  <c r="DV29" i="10" s="1"/>
  <c r="T34" i="10"/>
  <c r="CP30" i="10"/>
  <c r="CP27" i="10"/>
  <c r="BK27" i="10"/>
  <c r="DV27" i="10" s="1"/>
  <c r="BK26" i="10"/>
  <c r="DV26" i="10" s="1"/>
  <c r="CP28" i="10"/>
  <c r="BK30" i="10"/>
  <c r="DV30" i="10" s="1"/>
  <c r="T36" i="10"/>
  <c r="T35" i="10"/>
  <c r="CP26" i="10"/>
  <c r="CP25" i="10"/>
  <c r="T37" i="10"/>
  <c r="CP29" i="10"/>
  <c r="S35" i="10"/>
  <c r="S42" i="10"/>
  <c r="S34" i="10"/>
  <c r="CO26" i="10"/>
  <c r="BJ27" i="10"/>
  <c r="DU27" i="10" s="1"/>
  <c r="BJ25" i="10"/>
  <c r="DU25" i="10" s="1"/>
  <c r="CO28" i="10"/>
  <c r="CO27" i="10"/>
  <c r="CO30" i="10"/>
  <c r="S33" i="10"/>
  <c r="BJ30" i="10"/>
  <c r="DU30" i="10" s="1"/>
  <c r="S43" i="10"/>
  <c r="BJ29" i="10"/>
  <c r="DU29" i="10" s="1"/>
  <c r="S37" i="10"/>
  <c r="BJ26" i="10"/>
  <c r="DU26" i="10" s="1"/>
  <c r="CO25" i="10"/>
  <c r="BJ28" i="10"/>
  <c r="DU28" i="10" s="1"/>
  <c r="S36" i="10"/>
  <c r="CO29" i="10"/>
  <c r="CN30" i="10"/>
  <c r="CN27" i="10"/>
  <c r="BI29" i="10"/>
  <c r="DT29" i="10" s="1"/>
  <c r="CN25" i="10"/>
  <c r="BI28" i="10"/>
  <c r="DT28" i="10" s="1"/>
  <c r="R35" i="10"/>
  <c r="BI30" i="10"/>
  <c r="DT30" i="10" s="1"/>
  <c r="R42" i="10"/>
  <c r="R34" i="10"/>
  <c r="CN28" i="10"/>
  <c r="BI25" i="10"/>
  <c r="DT25" i="10" s="1"/>
  <c r="BI27" i="10"/>
  <c r="DT27" i="10" s="1"/>
  <c r="BI26" i="10"/>
  <c r="DT26" i="10" s="1"/>
  <c r="R37" i="10"/>
  <c r="R33" i="10"/>
  <c r="R36" i="10"/>
  <c r="R43" i="10"/>
  <c r="CN26" i="10"/>
  <c r="CN29" i="10"/>
  <c r="CM30" i="10"/>
  <c r="Q33" i="10"/>
  <c r="BH25" i="10"/>
  <c r="DS25" i="10" s="1"/>
  <c r="BH30" i="10"/>
  <c r="DS30" i="10" s="1"/>
  <c r="Q37" i="10"/>
  <c r="Q34" i="10"/>
  <c r="CM27" i="10"/>
  <c r="BH28" i="10"/>
  <c r="DS28" i="10" s="1"/>
  <c r="BH26" i="10"/>
  <c r="DS26" i="10" s="1"/>
  <c r="Q35" i="10"/>
  <c r="BH27" i="10"/>
  <c r="DS27" i="10" s="1"/>
  <c r="Q36" i="10"/>
  <c r="Q42" i="10"/>
  <c r="CM28" i="10"/>
  <c r="CM25" i="10"/>
  <c r="BH29" i="10"/>
  <c r="DS29" i="10" s="1"/>
  <c r="CM26" i="10"/>
  <c r="CM29" i="10"/>
  <c r="BG30" i="10"/>
  <c r="DR30" i="10" s="1"/>
  <c r="BG25" i="10"/>
  <c r="DR25" i="10" s="1"/>
  <c r="BG29" i="10"/>
  <c r="DR29" i="10" s="1"/>
  <c r="P35" i="10"/>
  <c r="CL30" i="10"/>
  <c r="CL27" i="10"/>
  <c r="CL28" i="10"/>
  <c r="P33" i="10"/>
  <c r="P36" i="10"/>
  <c r="BG27" i="10"/>
  <c r="DR27" i="10" s="1"/>
  <c r="BG26" i="10"/>
  <c r="DR26" i="10" s="1"/>
  <c r="CL26" i="10"/>
  <c r="CL25" i="10"/>
  <c r="P37" i="10"/>
  <c r="BG28" i="10"/>
  <c r="DR28" i="10" s="1"/>
  <c r="P34" i="10"/>
  <c r="P42" i="10"/>
  <c r="CL29" i="10"/>
  <c r="CK28" i="10"/>
  <c r="O35" i="10"/>
  <c r="BF29" i="10"/>
  <c r="DQ29" i="10" s="1"/>
  <c r="O42" i="10"/>
  <c r="O37" i="10"/>
  <c r="O36" i="10"/>
  <c r="O34" i="10"/>
  <c r="O33" i="10"/>
  <c r="CK30" i="10"/>
  <c r="BF25" i="10"/>
  <c r="DQ25" i="10" s="1"/>
  <c r="CK25" i="10"/>
  <c r="BF26" i="10"/>
  <c r="DQ26" i="10" s="1"/>
  <c r="CK26" i="10"/>
  <c r="BF27" i="10"/>
  <c r="DQ27" i="10" s="1"/>
  <c r="CK27" i="10"/>
  <c r="BF28" i="10"/>
  <c r="DQ28" i="10" s="1"/>
  <c r="BF30" i="10"/>
  <c r="DQ30" i="10" s="1"/>
  <c r="CK29" i="10"/>
  <c r="BE29" i="10"/>
  <c r="DP29" i="10" s="1"/>
  <c r="BE28" i="10"/>
  <c r="DP28" i="10" s="1"/>
  <c r="BE27" i="10"/>
  <c r="DP27" i="10" s="1"/>
  <c r="BE26" i="10"/>
  <c r="DP26" i="10" s="1"/>
  <c r="N33" i="10"/>
  <c r="CJ29" i="10"/>
  <c r="BE25" i="10"/>
  <c r="DP25" i="10" s="1"/>
  <c r="N34" i="10"/>
  <c r="N36" i="10"/>
  <c r="CJ25" i="10"/>
  <c r="BE30" i="10"/>
  <c r="DP30" i="10" s="1"/>
  <c r="CJ26" i="10"/>
  <c r="N42" i="10"/>
  <c r="N35" i="10"/>
  <c r="CJ27" i="10"/>
  <c r="CJ28" i="10"/>
  <c r="CJ30" i="10"/>
  <c r="N37" i="10"/>
  <c r="CI27" i="10"/>
  <c r="BD29" i="10"/>
  <c r="DO29" i="10" s="1"/>
  <c r="BD25" i="10"/>
  <c r="DO25" i="10" s="1"/>
  <c r="CI29" i="10"/>
  <c r="M34" i="10"/>
  <c r="M33" i="10"/>
  <c r="M35" i="10"/>
  <c r="M42" i="10"/>
  <c r="BD30" i="10"/>
  <c r="DO30" i="10" s="1"/>
  <c r="M36" i="10"/>
  <c r="BD26" i="10"/>
  <c r="DO26" i="10" s="1"/>
  <c r="BD28" i="10"/>
  <c r="DO28" i="10" s="1"/>
  <c r="CI30" i="10"/>
  <c r="CI25" i="10"/>
  <c r="M37" i="10"/>
  <c r="CI26" i="10"/>
  <c r="CI28" i="10"/>
  <c r="BD27" i="10"/>
  <c r="DO27" i="10" s="1"/>
  <c r="CH30" i="10"/>
  <c r="CH26" i="10"/>
  <c r="L36" i="10"/>
  <c r="CH27" i="10"/>
  <c r="L34" i="10"/>
  <c r="BC25" i="10"/>
  <c r="DN25" i="10" s="1"/>
  <c r="L33" i="10"/>
  <c r="CH29" i="10"/>
  <c r="BC26" i="10"/>
  <c r="DN26" i="10" s="1"/>
  <c r="BC29" i="10"/>
  <c r="DN29" i="10" s="1"/>
  <c r="L42" i="10"/>
  <c r="BC28" i="10"/>
  <c r="DN28" i="10" s="1"/>
  <c r="BC30" i="10"/>
  <c r="DN30" i="10" s="1"/>
  <c r="CH25" i="10"/>
  <c r="BC27" i="10"/>
  <c r="DN27" i="10" s="1"/>
  <c r="L35" i="10"/>
  <c r="CH28" i="10"/>
  <c r="L43" i="10"/>
  <c r="L37" i="10"/>
  <c r="CG27" i="10"/>
  <c r="CG29" i="10"/>
  <c r="CG26" i="10"/>
  <c r="K34" i="10"/>
  <c r="K36" i="10"/>
  <c r="BB30" i="10"/>
  <c r="DM30" i="10" s="1"/>
  <c r="BB29" i="10"/>
  <c r="DM29" i="10" s="1"/>
  <c r="BB28" i="10"/>
  <c r="DM28" i="10" s="1"/>
  <c r="BB27" i="10"/>
  <c r="DM27" i="10" s="1"/>
  <c r="BB25" i="10"/>
  <c r="DM25" i="10" s="1"/>
  <c r="K33" i="10"/>
  <c r="BB26" i="10"/>
  <c r="DM26" i="10" s="1"/>
  <c r="K42" i="10"/>
  <c r="K35" i="10"/>
  <c r="K43" i="10"/>
  <c r="CG25" i="10"/>
  <c r="CG28" i="10"/>
  <c r="K37" i="10"/>
  <c r="CG30" i="10"/>
  <c r="BA30" i="10"/>
  <c r="DL30" i="10" s="1"/>
  <c r="J34" i="10"/>
  <c r="J42" i="10"/>
  <c r="BA25" i="10"/>
  <c r="DL25" i="10" s="1"/>
  <c r="CF30" i="10"/>
  <c r="BA28" i="10"/>
  <c r="DL28" i="10" s="1"/>
  <c r="J33" i="10"/>
  <c r="BA26" i="10"/>
  <c r="DL26" i="10" s="1"/>
  <c r="J35" i="10"/>
  <c r="CF25" i="10"/>
  <c r="J36" i="10"/>
  <c r="CF27" i="10"/>
  <c r="BA27" i="10"/>
  <c r="DL27" i="10" s="1"/>
  <c r="CF28" i="10"/>
  <c r="CF29" i="10"/>
  <c r="BA29" i="10"/>
  <c r="DL29" i="10" s="1"/>
  <c r="J37" i="10"/>
  <c r="CF26" i="10"/>
  <c r="I34" i="10"/>
  <c r="CE26" i="10"/>
  <c r="CE25" i="10"/>
  <c r="CE27" i="10"/>
  <c r="AZ27" i="10"/>
  <c r="DK27" i="10" s="1"/>
  <c r="I35" i="10"/>
  <c r="AZ25" i="10"/>
  <c r="DK25" i="10" s="1"/>
  <c r="I36" i="10"/>
  <c r="CE30" i="10"/>
  <c r="AZ28" i="10"/>
  <c r="DK28" i="10" s="1"/>
  <c r="I33" i="10"/>
  <c r="I42" i="10"/>
  <c r="CE28" i="10"/>
  <c r="AZ30" i="10"/>
  <c r="DK30" i="10" s="1"/>
  <c r="CE29" i="10"/>
  <c r="AZ26" i="10"/>
  <c r="DK26" i="10" s="1"/>
  <c r="I37" i="10"/>
  <c r="AZ29" i="10"/>
  <c r="DK29" i="10" s="1"/>
  <c r="CD25" i="10"/>
  <c r="CD29" i="10"/>
  <c r="AY28" i="10"/>
  <c r="DJ28" i="10" s="1"/>
  <c r="CD28" i="10"/>
  <c r="H34" i="10"/>
  <c r="H33" i="10"/>
  <c r="CD30" i="10"/>
  <c r="H42" i="10"/>
  <c r="H37" i="10"/>
  <c r="AY25" i="10"/>
  <c r="DJ25" i="10" s="1"/>
  <c r="AY30" i="10"/>
  <c r="DJ30" i="10" s="1"/>
  <c r="AY26" i="10"/>
  <c r="DJ26" i="10" s="1"/>
  <c r="CD27" i="10"/>
  <c r="H35" i="10"/>
  <c r="AY27" i="10"/>
  <c r="DJ27" i="10" s="1"/>
  <c r="CD26" i="10"/>
  <c r="AY29" i="10"/>
  <c r="DJ29" i="10" s="1"/>
  <c r="H36" i="10"/>
  <c r="CC28" i="10"/>
  <c r="AX25" i="10"/>
  <c r="DI25" i="10" s="1"/>
  <c r="CC30" i="10"/>
  <c r="AX30" i="10"/>
  <c r="DI30" i="10" s="1"/>
  <c r="AX29" i="10"/>
  <c r="DI29" i="10" s="1"/>
  <c r="AX27" i="10"/>
  <c r="DI27" i="10" s="1"/>
  <c r="CC27" i="10"/>
  <c r="G42" i="10"/>
  <c r="CC29" i="10"/>
  <c r="G37" i="10"/>
  <c r="G36" i="10"/>
  <c r="CC26" i="10"/>
  <c r="G35" i="10"/>
  <c r="AX28" i="10"/>
  <c r="DI28" i="10" s="1"/>
  <c r="AX26" i="10"/>
  <c r="DI26" i="10" s="1"/>
  <c r="CC25" i="10"/>
  <c r="G34" i="10"/>
  <c r="G33" i="10"/>
  <c r="CB28" i="10"/>
  <c r="F33" i="10"/>
  <c r="AW25" i="10"/>
  <c r="DH25" i="10" s="1"/>
  <c r="F37" i="10"/>
  <c r="CB27" i="10"/>
  <c r="F35" i="10"/>
  <c r="F36" i="10"/>
  <c r="CB29" i="10"/>
  <c r="AW27" i="10"/>
  <c r="DH27" i="10" s="1"/>
  <c r="CB30" i="10"/>
  <c r="AW26" i="10"/>
  <c r="DH26" i="10" s="1"/>
  <c r="F42" i="10"/>
  <c r="AW28" i="10"/>
  <c r="DH28" i="10" s="1"/>
  <c r="CB26" i="10"/>
  <c r="AW29" i="10"/>
  <c r="DH29" i="10" s="1"/>
  <c r="AW30" i="10"/>
  <c r="DH30" i="10" s="1"/>
  <c r="CB25" i="10"/>
  <c r="F34" i="10"/>
  <c r="CA28" i="10"/>
  <c r="CA27" i="10"/>
  <c r="AV25" i="10"/>
  <c r="DG25" i="10" s="1"/>
  <c r="CA25" i="10"/>
  <c r="CA29" i="10"/>
  <c r="AV29" i="10"/>
  <c r="DG29" i="10" s="1"/>
  <c r="E36" i="10"/>
  <c r="CA30" i="10"/>
  <c r="AV28" i="10"/>
  <c r="DG28" i="10" s="1"/>
  <c r="E33" i="10"/>
  <c r="AV27" i="10"/>
  <c r="DG27" i="10" s="1"/>
  <c r="E37" i="10"/>
  <c r="E43" i="10"/>
  <c r="E42" i="10"/>
  <c r="E35" i="10"/>
  <c r="E34" i="10"/>
  <c r="AV30" i="10"/>
  <c r="DG30" i="10" s="1"/>
  <c r="CA26" i="10"/>
  <c r="AV26" i="10"/>
  <c r="DG26" i="10" s="1"/>
  <c r="BZ28" i="10"/>
  <c r="D36" i="10"/>
  <c r="BZ26" i="10"/>
  <c r="AU27" i="10"/>
  <c r="DF27" i="10" s="1"/>
  <c r="BZ29" i="10"/>
  <c r="BZ27" i="10"/>
  <c r="AU28" i="10"/>
  <c r="DF28" i="10" s="1"/>
  <c r="BZ30" i="10"/>
  <c r="D35" i="10"/>
  <c r="AU26" i="10"/>
  <c r="DF26" i="10" s="1"/>
  <c r="AU25" i="10"/>
  <c r="DF25" i="10" s="1"/>
  <c r="D43" i="10"/>
  <c r="AU30" i="10"/>
  <c r="DF30" i="10" s="1"/>
  <c r="D33" i="10"/>
  <c r="BZ25" i="10"/>
  <c r="D34" i="10"/>
  <c r="AU29" i="10"/>
  <c r="DF29" i="10" s="1"/>
  <c r="D37" i="10"/>
  <c r="D42" i="10"/>
  <c r="BY28" i="10"/>
  <c r="C37" i="10"/>
  <c r="AT28" i="10"/>
  <c r="DE28" i="10" s="1"/>
  <c r="AT26" i="10"/>
  <c r="DE26" i="10" s="1"/>
  <c r="BY25" i="10"/>
  <c r="C35" i="10"/>
  <c r="AT25" i="10"/>
  <c r="DE25" i="10" s="1"/>
  <c r="C42" i="10"/>
  <c r="BY27" i="10"/>
  <c r="AT29" i="10"/>
  <c r="DE29" i="10" s="1"/>
  <c r="BY29" i="10"/>
  <c r="BY30" i="10"/>
  <c r="AT27" i="10"/>
  <c r="DE27" i="10" s="1"/>
  <c r="BY26" i="10"/>
  <c r="C33" i="10"/>
  <c r="C34" i="10"/>
  <c r="AT30" i="10"/>
  <c r="DE30" i="10" s="1"/>
  <c r="C36" i="10"/>
  <c r="BX28" i="10"/>
  <c r="AS30" i="10"/>
  <c r="DD30" i="10" s="1"/>
  <c r="AS28" i="10"/>
  <c r="DD28" i="10" s="1"/>
  <c r="BX26" i="10"/>
  <c r="B34" i="10"/>
  <c r="BX25" i="10"/>
  <c r="B36" i="10"/>
  <c r="BX29" i="10"/>
  <c r="B33" i="10"/>
  <c r="AS27" i="10"/>
  <c r="DD27" i="10" s="1"/>
  <c r="AS25" i="10"/>
  <c r="DD25" i="10" s="1"/>
  <c r="B35" i="10"/>
  <c r="B37" i="10"/>
  <c r="AS26" i="10"/>
  <c r="DD26" i="10" s="1"/>
  <c r="BX30" i="10"/>
  <c r="AS29" i="10"/>
  <c r="DD29" i="10" s="1"/>
  <c r="BX27" i="10"/>
  <c r="B42" i="10"/>
  <c r="EG13" i="9"/>
  <c r="EG14" i="9"/>
  <c r="EG12" i="9"/>
  <c r="EG10" i="9"/>
  <c r="EG15" i="9"/>
  <c r="EG11" i="9"/>
  <c r="EG16" i="9"/>
  <c r="BV12" i="9"/>
  <c r="BW12" i="9" s="1"/>
  <c r="DC12" i="10" s="1"/>
  <c r="DA13" i="9"/>
  <c r="DB13" i="9" s="1"/>
  <c r="DA14" i="9"/>
  <c r="DB14" i="9" s="1"/>
  <c r="BV15" i="9"/>
  <c r="BW15" i="9" s="1"/>
  <c r="DC15" i="10" s="1"/>
  <c r="DA15" i="9"/>
  <c r="DB15" i="9" s="1"/>
  <c r="BV14" i="9"/>
  <c r="BW14" i="9" s="1"/>
  <c r="DC14" i="10" s="1"/>
  <c r="DA12" i="9"/>
  <c r="DB12" i="9" s="1"/>
  <c r="BV10" i="9"/>
  <c r="BW10" i="9" s="1"/>
  <c r="DC10" i="10" s="1"/>
  <c r="DA11" i="9"/>
  <c r="DB11" i="9" s="1"/>
  <c r="BV11" i="9"/>
  <c r="BW11" i="9" s="1"/>
  <c r="DC11" i="10" s="1"/>
  <c r="BV13" i="9"/>
  <c r="BW13" i="9" s="1"/>
  <c r="DC13" i="10" s="1"/>
  <c r="DA10" i="9"/>
  <c r="DB10" i="9" s="1"/>
  <c r="BV16" i="9"/>
  <c r="BW16" i="9" s="1"/>
  <c r="DC16" i="10" s="1"/>
  <c r="DA16" i="9"/>
  <c r="DB16" i="9" s="1"/>
  <c r="CZ15" i="9"/>
  <c r="BU15" i="9"/>
  <c r="EF15" i="9" s="1"/>
  <c r="BU11" i="9"/>
  <c r="EF11" i="9" s="1"/>
  <c r="BU12" i="9"/>
  <c r="EF12" i="9" s="1"/>
  <c r="BU10" i="9"/>
  <c r="EF10" i="9" s="1"/>
  <c r="CZ10" i="9"/>
  <c r="BU14" i="9"/>
  <c r="EF14" i="9" s="1"/>
  <c r="CZ12" i="9"/>
  <c r="BU16" i="9"/>
  <c r="EF16" i="9" s="1"/>
  <c r="BU17" i="9"/>
  <c r="EF17" i="9" s="1"/>
  <c r="CZ14" i="9"/>
  <c r="CZ13" i="9"/>
  <c r="CZ16" i="9"/>
  <c r="CZ11" i="9"/>
  <c r="BU13" i="9"/>
  <c r="EF13" i="9" s="1"/>
  <c r="CY10" i="9"/>
  <c r="BT15" i="9"/>
  <c r="EE15" i="9" s="1"/>
  <c r="BT14" i="9"/>
  <c r="EE14" i="9" s="1"/>
  <c r="BT13" i="9"/>
  <c r="EE13" i="9" s="1"/>
  <c r="CY14" i="9"/>
  <c r="BT11" i="9"/>
  <c r="EE11" i="9" s="1"/>
  <c r="CY13" i="9"/>
  <c r="BT16" i="9"/>
  <c r="EE16" i="9" s="1"/>
  <c r="CY12" i="9"/>
  <c r="CY11" i="9"/>
  <c r="CY16" i="9"/>
  <c r="BT10" i="9"/>
  <c r="EE10" i="9" s="1"/>
  <c r="CY15" i="9"/>
  <c r="BT12" i="9"/>
  <c r="EE12" i="9" s="1"/>
  <c r="BT17" i="9"/>
  <c r="EE17" i="9" s="1"/>
  <c r="BS13" i="9"/>
  <c r="ED13" i="9" s="1"/>
  <c r="CX15" i="9"/>
  <c r="CX11" i="9"/>
  <c r="BS16" i="9"/>
  <c r="ED16" i="9" s="1"/>
  <c r="CX13" i="9"/>
  <c r="BS12" i="9"/>
  <c r="ED12" i="9" s="1"/>
  <c r="CX14" i="9"/>
  <c r="CX16" i="9"/>
  <c r="BS14" i="9"/>
  <c r="ED14" i="9" s="1"/>
  <c r="BS15" i="9"/>
  <c r="ED15" i="9" s="1"/>
  <c r="CX10" i="9"/>
  <c r="CX12" i="9"/>
  <c r="BS17" i="9"/>
  <c r="ED17" i="9" s="1"/>
  <c r="BS11" i="9"/>
  <c r="ED11" i="9" s="1"/>
  <c r="BR12" i="9"/>
  <c r="EC12" i="9" s="1"/>
  <c r="BR11" i="9"/>
  <c r="EC11" i="9" s="1"/>
  <c r="CW15" i="9"/>
  <c r="CW13" i="9"/>
  <c r="CW14" i="9"/>
  <c r="BR15" i="9"/>
  <c r="EC15" i="9" s="1"/>
  <c r="BR14" i="9"/>
  <c r="EC14" i="9" s="1"/>
  <c r="CW11" i="9"/>
  <c r="BR13" i="9"/>
  <c r="EC13" i="9" s="1"/>
  <c r="CW12" i="9"/>
  <c r="BR17" i="9"/>
  <c r="EC17" i="9" s="1"/>
  <c r="CW10" i="9"/>
  <c r="BR16" i="9"/>
  <c r="EC16" i="9" s="1"/>
  <c r="CW16" i="9"/>
  <c r="BQ14" i="9"/>
  <c r="EB14" i="9" s="1"/>
  <c r="CV14" i="9"/>
  <c r="CV16" i="9"/>
  <c r="CV12" i="9"/>
  <c r="BQ12" i="9"/>
  <c r="EB12" i="9" s="1"/>
  <c r="CV11" i="9"/>
  <c r="CV13" i="9"/>
  <c r="BQ15" i="9"/>
  <c r="EB15" i="9" s="1"/>
  <c r="CV15" i="9"/>
  <c r="BQ17" i="9"/>
  <c r="EB17" i="9" s="1"/>
  <c r="BQ16" i="9"/>
  <c r="EB16" i="9" s="1"/>
  <c r="BQ11" i="9"/>
  <c r="EB11" i="9" s="1"/>
  <c r="CV10" i="9"/>
  <c r="BQ13" i="9"/>
  <c r="EB13" i="9" s="1"/>
  <c r="CU10" i="9"/>
  <c r="CU16" i="9"/>
  <c r="BP13" i="9"/>
  <c r="EA13" i="9" s="1"/>
  <c r="CU11" i="9"/>
  <c r="BP12" i="9"/>
  <c r="EA12" i="9" s="1"/>
  <c r="CU15" i="9"/>
  <c r="BP17" i="9"/>
  <c r="EA17" i="9" s="1"/>
  <c r="CU12" i="9"/>
  <c r="BP15" i="9"/>
  <c r="EA15" i="9" s="1"/>
  <c r="CU13" i="9"/>
  <c r="BP14" i="9"/>
  <c r="EA14" i="9" s="1"/>
  <c r="BP11" i="9"/>
  <c r="EA11" i="9" s="1"/>
  <c r="BP16" i="9"/>
  <c r="EA16" i="9" s="1"/>
  <c r="CU14" i="9"/>
  <c r="CT11" i="9"/>
  <c r="CT14" i="9"/>
  <c r="CT15" i="9"/>
  <c r="BO13" i="9"/>
  <c r="DZ13" i="9" s="1"/>
  <c r="CT16" i="9"/>
  <c r="BO17" i="9"/>
  <c r="DZ17" i="9" s="1"/>
  <c r="BO11" i="9"/>
  <c r="DZ11" i="9" s="1"/>
  <c r="BO15" i="9"/>
  <c r="DZ15" i="9" s="1"/>
  <c r="CT10" i="9"/>
  <c r="CT12" i="9"/>
  <c r="CT13" i="9"/>
  <c r="BO12" i="9"/>
  <c r="DZ12" i="9" s="1"/>
  <c r="BO16" i="9"/>
  <c r="DZ16" i="9" s="1"/>
  <c r="BO14" i="9"/>
  <c r="DZ14" i="9" s="1"/>
  <c r="CS11" i="9"/>
  <c r="CS15" i="9"/>
  <c r="CS12" i="9"/>
  <c r="CS13" i="9"/>
  <c r="BN13" i="9"/>
  <c r="DY13" i="9" s="1"/>
  <c r="BN17" i="9"/>
  <c r="DY17" i="9" s="1"/>
  <c r="CS10" i="9"/>
  <c r="BN11" i="9"/>
  <c r="DY11" i="9" s="1"/>
  <c r="BN15" i="9"/>
  <c r="DY15" i="9" s="1"/>
  <c r="CS14" i="9"/>
  <c r="BN12" i="9"/>
  <c r="DY12" i="9" s="1"/>
  <c r="BN16" i="9"/>
  <c r="DY16" i="9" s="1"/>
  <c r="BN14" i="9"/>
  <c r="DY14" i="9" s="1"/>
  <c r="CS16" i="9"/>
  <c r="BM13" i="9"/>
  <c r="DX13" i="9" s="1"/>
  <c r="BM15" i="9"/>
  <c r="DX15" i="9" s="1"/>
  <c r="BM17" i="9"/>
  <c r="DX17" i="9" s="1"/>
  <c r="BM12" i="9"/>
  <c r="DX12" i="9" s="1"/>
  <c r="BM11" i="9"/>
  <c r="DX11" i="9" s="1"/>
  <c r="CR16" i="9"/>
  <c r="CR13" i="9"/>
  <c r="BM16" i="9"/>
  <c r="DX16" i="9" s="1"/>
  <c r="CR10" i="9"/>
  <c r="CR14" i="9"/>
  <c r="BM14" i="9"/>
  <c r="DX14" i="9" s="1"/>
  <c r="CR12" i="9"/>
  <c r="CR11" i="9"/>
  <c r="CR15" i="9"/>
  <c r="BL13" i="9"/>
  <c r="DW13" i="9" s="1"/>
  <c r="BL11" i="9"/>
  <c r="DW11" i="9" s="1"/>
  <c r="CQ12" i="9"/>
  <c r="BL17" i="9"/>
  <c r="DW17" i="9" s="1"/>
  <c r="CQ15" i="9"/>
  <c r="CQ10" i="9"/>
  <c r="CQ11" i="9"/>
  <c r="CQ14" i="9"/>
  <c r="BL14" i="9"/>
  <c r="DW14" i="9" s="1"/>
  <c r="CQ16" i="9"/>
  <c r="CQ13" i="9"/>
  <c r="BL15" i="9"/>
  <c r="DW15" i="9" s="1"/>
  <c r="BL12" i="9"/>
  <c r="DW12" i="9" s="1"/>
  <c r="BL16" i="9"/>
  <c r="DW16" i="9" s="1"/>
  <c r="BK11" i="9"/>
  <c r="DV11" i="9" s="1"/>
  <c r="CP15" i="9"/>
  <c r="CP13" i="9"/>
  <c r="CP16" i="9"/>
  <c r="CP11" i="9"/>
  <c r="CP12" i="9"/>
  <c r="BK15" i="9"/>
  <c r="DV15" i="9" s="1"/>
  <c r="BK13" i="9"/>
  <c r="DV13" i="9" s="1"/>
  <c r="BK17" i="9"/>
  <c r="DV17" i="9" s="1"/>
  <c r="BK16" i="9"/>
  <c r="DV16" i="9" s="1"/>
  <c r="CP14" i="9"/>
  <c r="CP10" i="9"/>
  <c r="BK12" i="9"/>
  <c r="DV12" i="9" s="1"/>
  <c r="BK14" i="9"/>
  <c r="DV14" i="9" s="1"/>
  <c r="BJ14" i="9"/>
  <c r="DU14" i="9" s="1"/>
  <c r="BJ13" i="9"/>
  <c r="DU13" i="9" s="1"/>
  <c r="BJ15" i="9"/>
  <c r="DU15" i="9" s="1"/>
  <c r="BJ12" i="9"/>
  <c r="DU12" i="9" s="1"/>
  <c r="CO12" i="9"/>
  <c r="BJ11" i="9"/>
  <c r="DU11" i="9" s="1"/>
  <c r="CO13" i="9"/>
  <c r="BJ16" i="9"/>
  <c r="DU16" i="9" s="1"/>
  <c r="CO10" i="9"/>
  <c r="CO14" i="9"/>
  <c r="CO15" i="9"/>
  <c r="BJ17" i="9"/>
  <c r="DU17" i="9" s="1"/>
  <c r="CO16" i="9"/>
  <c r="CO11" i="9"/>
  <c r="CN15" i="9"/>
  <c r="BI17" i="9"/>
  <c r="DT17" i="9" s="1"/>
  <c r="CN13" i="9"/>
  <c r="BI15" i="9"/>
  <c r="DT15" i="9" s="1"/>
  <c r="BI16" i="9"/>
  <c r="DT16" i="9" s="1"/>
  <c r="BI12" i="9"/>
  <c r="DT12" i="9" s="1"/>
  <c r="BI13" i="9"/>
  <c r="DT13" i="9" s="1"/>
  <c r="CN10" i="9"/>
  <c r="CN14" i="9"/>
  <c r="CN12" i="9"/>
  <c r="BI14" i="9"/>
  <c r="DT14" i="9" s="1"/>
  <c r="CN16" i="9"/>
  <c r="BI11" i="9"/>
  <c r="DT11" i="9" s="1"/>
  <c r="CN11" i="9"/>
  <c r="BH12" i="9"/>
  <c r="DS12" i="9" s="1"/>
  <c r="CM11" i="9"/>
  <c r="CM10" i="9"/>
  <c r="BH13" i="9"/>
  <c r="DS13" i="9" s="1"/>
  <c r="BH15" i="9"/>
  <c r="DS15" i="9" s="1"/>
  <c r="CM15" i="9"/>
  <c r="BH14" i="9"/>
  <c r="DS14" i="9" s="1"/>
  <c r="CM16" i="9"/>
  <c r="BH16" i="9"/>
  <c r="DS16" i="9" s="1"/>
  <c r="BH17" i="9"/>
  <c r="DS17" i="9" s="1"/>
  <c r="BH11" i="9"/>
  <c r="DS11" i="9" s="1"/>
  <c r="CM12" i="9"/>
  <c r="CM14" i="9"/>
  <c r="CM13" i="9"/>
  <c r="BG13" i="9"/>
  <c r="DR13" i="9" s="1"/>
  <c r="CL14" i="9"/>
  <c r="CL16" i="9"/>
  <c r="CL11" i="9"/>
  <c r="CL10" i="9"/>
  <c r="BG15" i="9"/>
  <c r="DR15" i="9" s="1"/>
  <c r="CL12" i="9"/>
  <c r="BG11" i="9"/>
  <c r="DR11" i="9" s="1"/>
  <c r="CL13" i="9"/>
  <c r="BG12" i="9"/>
  <c r="DR12" i="9" s="1"/>
  <c r="BG16" i="9"/>
  <c r="DR16" i="9" s="1"/>
  <c r="BG14" i="9"/>
  <c r="DR14" i="9" s="1"/>
  <c r="CL15" i="9"/>
  <c r="BG17" i="9"/>
  <c r="DR17" i="9" s="1"/>
  <c r="BF13" i="9"/>
  <c r="DQ13" i="9" s="1"/>
  <c r="BF17" i="9"/>
  <c r="DQ17" i="9" s="1"/>
  <c r="BF14" i="9"/>
  <c r="DQ14" i="9" s="1"/>
  <c r="CK12" i="9"/>
  <c r="CK16" i="9"/>
  <c r="BF11" i="9"/>
  <c r="DQ11" i="9" s="1"/>
  <c r="CK11" i="9"/>
  <c r="CK10" i="9"/>
  <c r="BF15" i="9"/>
  <c r="DQ15" i="9" s="1"/>
  <c r="BF16" i="9"/>
  <c r="DQ16" i="9" s="1"/>
  <c r="CK13" i="9"/>
  <c r="BF12" i="9"/>
  <c r="DQ12" i="9" s="1"/>
  <c r="CK15" i="9"/>
  <c r="CK14" i="9"/>
  <c r="CJ13" i="9"/>
  <c r="CJ15" i="9"/>
  <c r="BE12" i="9"/>
  <c r="DP12" i="9" s="1"/>
  <c r="CJ16" i="9"/>
  <c r="BE15" i="9"/>
  <c r="DP15" i="9" s="1"/>
  <c r="CJ10" i="9"/>
  <c r="BE14" i="9"/>
  <c r="DP14" i="9" s="1"/>
  <c r="CJ12" i="9"/>
  <c r="BE13" i="9"/>
  <c r="DP13" i="9" s="1"/>
  <c r="BE11" i="9"/>
  <c r="DP11" i="9" s="1"/>
  <c r="BE17" i="9"/>
  <c r="DP17" i="9" s="1"/>
  <c r="BE16" i="9"/>
  <c r="DP16" i="9" s="1"/>
  <c r="CJ14" i="9"/>
  <c r="CJ11" i="9"/>
  <c r="CI13" i="9"/>
  <c r="BD12" i="9"/>
  <c r="DO12" i="9" s="1"/>
  <c r="CI11" i="9"/>
  <c r="BD13" i="9"/>
  <c r="DO13" i="9" s="1"/>
  <c r="BD14" i="9"/>
  <c r="DO14" i="9" s="1"/>
  <c r="BD11" i="9"/>
  <c r="DO11" i="9" s="1"/>
  <c r="CI12" i="9"/>
  <c r="BD17" i="9"/>
  <c r="DO17" i="9" s="1"/>
  <c r="BD15" i="9"/>
  <c r="DO15" i="9" s="1"/>
  <c r="BD16" i="9"/>
  <c r="DO16" i="9" s="1"/>
  <c r="CI15" i="9"/>
  <c r="CI14" i="9"/>
  <c r="CI10" i="9"/>
  <c r="CI16" i="9"/>
  <c r="BC12" i="9"/>
  <c r="DN12" i="9" s="1"/>
  <c r="CH12" i="9"/>
  <c r="BC13" i="9"/>
  <c r="DN13" i="9" s="1"/>
  <c r="BC17" i="9"/>
  <c r="DN17" i="9" s="1"/>
  <c r="CH14" i="9"/>
  <c r="BC16" i="9"/>
  <c r="DN16" i="9" s="1"/>
  <c r="CH13" i="9"/>
  <c r="BC14" i="9"/>
  <c r="DN14" i="9" s="1"/>
  <c r="CH11" i="9"/>
  <c r="CH16" i="9"/>
  <c r="CH10" i="9"/>
  <c r="BC11" i="9"/>
  <c r="DN11" i="9" s="1"/>
  <c r="BC15" i="9"/>
  <c r="DN15" i="9" s="1"/>
  <c r="CH15" i="9"/>
  <c r="CG14" i="9"/>
  <c r="CG13" i="9"/>
  <c r="BB12" i="9"/>
  <c r="DM12" i="9" s="1"/>
  <c r="CG16" i="9"/>
  <c r="BB11" i="9"/>
  <c r="DM11" i="9" s="1"/>
  <c r="BB14" i="9"/>
  <c r="DM14" i="9" s="1"/>
  <c r="BB15" i="9"/>
  <c r="DM15" i="9" s="1"/>
  <c r="CG12" i="9"/>
  <c r="CG10" i="9"/>
  <c r="BB16" i="9"/>
  <c r="DM16" i="9" s="1"/>
  <c r="CG15" i="9"/>
  <c r="CG11" i="9"/>
  <c r="BB17" i="9"/>
  <c r="DM17" i="9" s="1"/>
  <c r="BB13" i="9"/>
  <c r="DM13" i="9" s="1"/>
  <c r="BA15" i="9"/>
  <c r="DL15" i="9" s="1"/>
  <c r="CF16" i="9"/>
  <c r="BA13" i="9"/>
  <c r="DL13" i="9" s="1"/>
  <c r="CF14" i="9"/>
  <c r="BA12" i="9"/>
  <c r="DL12" i="9" s="1"/>
  <c r="CF11" i="9"/>
  <c r="BA17" i="9"/>
  <c r="DL17" i="9" s="1"/>
  <c r="BA16" i="9"/>
  <c r="DL16" i="9" s="1"/>
  <c r="BA11" i="9"/>
  <c r="DL11" i="9" s="1"/>
  <c r="CF15" i="9"/>
  <c r="CF12" i="9"/>
  <c r="CF10" i="9"/>
  <c r="CF13" i="9"/>
  <c r="BA14" i="9"/>
  <c r="DL14" i="9" s="1"/>
  <c r="CE14" i="9"/>
  <c r="CE16" i="9"/>
  <c r="AZ11" i="9"/>
  <c r="DK11" i="9" s="1"/>
  <c r="CE13" i="9"/>
  <c r="CE12" i="9"/>
  <c r="AZ13" i="9"/>
  <c r="DK13" i="9" s="1"/>
  <c r="CE10" i="9"/>
  <c r="CE11" i="9"/>
  <c r="AZ17" i="9"/>
  <c r="DK17" i="9" s="1"/>
  <c r="AZ12" i="9"/>
  <c r="DK12" i="9" s="1"/>
  <c r="AZ15" i="9"/>
  <c r="DK15" i="9" s="1"/>
  <c r="AZ14" i="9"/>
  <c r="DK14" i="9" s="1"/>
  <c r="AZ16" i="9"/>
  <c r="DK16" i="9" s="1"/>
  <c r="CE15" i="9"/>
  <c r="CD10" i="9"/>
  <c r="CD16" i="9"/>
  <c r="CD15" i="9"/>
  <c r="AY12" i="9"/>
  <c r="DJ12" i="9" s="1"/>
  <c r="AY17" i="9"/>
  <c r="DJ17" i="9" s="1"/>
  <c r="AY16" i="9"/>
  <c r="DJ16" i="9" s="1"/>
  <c r="CD13" i="9"/>
  <c r="CD14" i="9"/>
  <c r="AY15" i="9"/>
  <c r="DJ15" i="9" s="1"/>
  <c r="AY11" i="9"/>
  <c r="DJ11" i="9" s="1"/>
  <c r="CD11" i="9"/>
  <c r="AY14" i="9"/>
  <c r="DJ14" i="9" s="1"/>
  <c r="AY13" i="9"/>
  <c r="DJ13" i="9" s="1"/>
  <c r="CD12" i="9"/>
  <c r="CC15" i="9"/>
  <c r="CC16" i="9"/>
  <c r="CC12" i="9"/>
  <c r="CC10" i="9"/>
  <c r="CC11" i="9"/>
  <c r="AX13" i="9"/>
  <c r="DI13" i="9" s="1"/>
  <c r="AX11" i="9"/>
  <c r="DI11" i="9" s="1"/>
  <c r="AX17" i="9"/>
  <c r="DI17" i="9" s="1"/>
  <c r="AX14" i="9"/>
  <c r="DI14" i="9" s="1"/>
  <c r="AX12" i="9"/>
  <c r="DI12" i="9" s="1"/>
  <c r="AX15" i="9"/>
  <c r="DI15" i="9" s="1"/>
  <c r="CC14" i="9"/>
  <c r="AX16" i="9"/>
  <c r="DI16" i="9" s="1"/>
  <c r="CC13" i="9"/>
  <c r="CB12" i="9"/>
  <c r="AW11" i="9"/>
  <c r="DH11" i="9" s="1"/>
  <c r="CB16" i="9"/>
  <c r="CB10" i="9"/>
  <c r="CB15" i="9"/>
  <c r="CB11" i="9"/>
  <c r="AW12" i="9"/>
  <c r="DH12" i="9" s="1"/>
  <c r="AW15" i="9"/>
  <c r="DH15" i="9" s="1"/>
  <c r="AW14" i="9"/>
  <c r="DH14" i="9" s="1"/>
  <c r="AW13" i="9"/>
  <c r="DH13" i="9" s="1"/>
  <c r="AW17" i="9"/>
  <c r="DH17" i="9" s="1"/>
  <c r="AW16" i="9"/>
  <c r="DH16" i="9" s="1"/>
  <c r="CB14" i="9"/>
  <c r="CB13" i="9"/>
  <c r="AV17" i="9"/>
  <c r="DG17" i="9" s="1"/>
  <c r="CA12" i="9"/>
  <c r="AV11" i="9"/>
  <c r="DG11" i="9" s="1"/>
  <c r="CA15" i="9"/>
  <c r="CA16" i="9"/>
  <c r="AV16" i="9"/>
  <c r="DG16" i="9" s="1"/>
  <c r="AV12" i="9"/>
  <c r="DG12" i="9" s="1"/>
  <c r="AV14" i="9"/>
  <c r="DG14" i="9" s="1"/>
  <c r="CA10" i="9"/>
  <c r="AV15" i="9"/>
  <c r="DG15" i="9" s="1"/>
  <c r="CA13" i="9"/>
  <c r="CA11" i="9"/>
  <c r="AV13" i="9"/>
  <c r="DG13" i="9" s="1"/>
  <c r="CA14" i="9"/>
  <c r="AU11" i="9"/>
  <c r="DF11" i="9" s="1"/>
  <c r="AU13" i="9"/>
  <c r="DF13" i="9" s="1"/>
  <c r="AU16" i="9"/>
  <c r="DF16" i="9" s="1"/>
  <c r="BZ11" i="9"/>
  <c r="BZ16" i="9"/>
  <c r="BZ14" i="9"/>
  <c r="AU15" i="9"/>
  <c r="DF15" i="9" s="1"/>
  <c r="BZ12" i="9"/>
  <c r="AU12" i="9"/>
  <c r="DF12" i="9" s="1"/>
  <c r="BZ13" i="9"/>
  <c r="BZ10" i="9"/>
  <c r="BZ15" i="9"/>
  <c r="AU14" i="9"/>
  <c r="DF14" i="9" s="1"/>
  <c r="AU17" i="9"/>
  <c r="DF17" i="9" s="1"/>
  <c r="AT14" i="9"/>
  <c r="DE14" i="9" s="1"/>
  <c r="BY14" i="9"/>
  <c r="BY12" i="9"/>
  <c r="BY15" i="9"/>
  <c r="AT13" i="9"/>
  <c r="DE13" i="9" s="1"/>
  <c r="AT15" i="9"/>
  <c r="DE15" i="9" s="1"/>
  <c r="BY11" i="9"/>
  <c r="AT12" i="9"/>
  <c r="DE12" i="9" s="1"/>
  <c r="BY13" i="9"/>
  <c r="AT17" i="9"/>
  <c r="DE17" i="9" s="1"/>
  <c r="BY16" i="9"/>
  <c r="BY10" i="9"/>
  <c r="AT11" i="9"/>
  <c r="DE11" i="9" s="1"/>
  <c r="AT16" i="9"/>
  <c r="DE16" i="9" s="1"/>
  <c r="BX10" i="9"/>
  <c r="AS17" i="9"/>
  <c r="DD17" i="9" s="1"/>
  <c r="BX16" i="9"/>
  <c r="BX12" i="9"/>
  <c r="AS11" i="9"/>
  <c r="DD11" i="9" s="1"/>
  <c r="BX15" i="9"/>
  <c r="AS12" i="9"/>
  <c r="DD12" i="9" s="1"/>
  <c r="AS15" i="9"/>
  <c r="DD15" i="9" s="1"/>
  <c r="BX13" i="9"/>
  <c r="AS14" i="9"/>
  <c r="DD14" i="9" s="1"/>
  <c r="BX11" i="9"/>
  <c r="AS16" i="9"/>
  <c r="DD16" i="9" s="1"/>
  <c r="AS13" i="9"/>
  <c r="DD13" i="9" s="1"/>
  <c r="BX14" i="9"/>
  <c r="DB29" i="8"/>
  <c r="BW29" i="8"/>
  <c r="DB28" i="8"/>
  <c r="BW28" i="8"/>
  <c r="DB27" i="8"/>
  <c r="BW27" i="8"/>
  <c r="DB26" i="8"/>
  <c r="BW20" i="8"/>
  <c r="DC20" i="9" s="1"/>
  <c r="DB19" i="8"/>
  <c r="BW19" i="8"/>
  <c r="DC19" i="9" s="1"/>
  <c r="DB18" i="8"/>
  <c r="BW18" i="8"/>
  <c r="DC18" i="9" s="1"/>
  <c r="DB17" i="8"/>
  <c r="BW17" i="8"/>
  <c r="DC17" i="9" s="1"/>
  <c r="BV28" i="8"/>
  <c r="EG28" i="8" s="1"/>
  <c r="BV20" i="8"/>
  <c r="EG20" i="8" s="1"/>
  <c r="DA28" i="8"/>
  <c r="DA19" i="8"/>
  <c r="DA27" i="8"/>
  <c r="BV19" i="8"/>
  <c r="EG19" i="8" s="1"/>
  <c r="BV29" i="8"/>
  <c r="EG29" i="8" s="1"/>
  <c r="DA18" i="8"/>
  <c r="BV27" i="8"/>
  <c r="EG27" i="8" s="1"/>
  <c r="BV18" i="8"/>
  <c r="EG18" i="8" s="1"/>
  <c r="DA29" i="8"/>
  <c r="DA17" i="8"/>
  <c r="DA26" i="8"/>
  <c r="BV17" i="8"/>
  <c r="EG17" i="8" s="1"/>
  <c r="BU18" i="8"/>
  <c r="EF18" i="8" s="1"/>
  <c r="BU27" i="8"/>
  <c r="EF27" i="8" s="1"/>
  <c r="BU17" i="8"/>
  <c r="EF17" i="8" s="1"/>
  <c r="CZ19" i="8"/>
  <c r="CZ29" i="8"/>
  <c r="BU28" i="8"/>
  <c r="EF28" i="8" s="1"/>
  <c r="CZ27" i="8"/>
  <c r="CZ28" i="8"/>
  <c r="CZ18" i="8"/>
  <c r="BU20" i="8"/>
  <c r="EF20" i="8" s="1"/>
  <c r="CZ26" i="8"/>
  <c r="CZ17" i="8"/>
  <c r="BU19" i="8"/>
  <c r="EF19" i="8" s="1"/>
  <c r="BU29" i="8"/>
  <c r="EF29" i="8" s="1"/>
  <c r="BT20" i="8"/>
  <c r="EE20" i="8" s="1"/>
  <c r="CY18" i="8"/>
  <c r="CY29" i="8"/>
  <c r="CY27" i="8"/>
  <c r="CY17" i="8"/>
  <c r="BT29" i="8"/>
  <c r="EE29" i="8" s="1"/>
  <c r="CY19" i="8"/>
  <c r="BT17" i="8"/>
  <c r="EE17" i="8" s="1"/>
  <c r="BT27" i="8"/>
  <c r="EE27" i="8" s="1"/>
  <c r="BT19" i="8"/>
  <c r="EE19" i="8" s="1"/>
  <c r="BT18" i="8"/>
  <c r="EE18" i="8" s="1"/>
  <c r="CY28" i="8"/>
  <c r="CY26" i="8"/>
  <c r="BT28" i="8"/>
  <c r="EE28" i="8" s="1"/>
  <c r="CX18" i="8"/>
  <c r="CX29" i="8"/>
  <c r="BS19" i="8"/>
  <c r="ED19" i="8" s="1"/>
  <c r="BS18" i="8"/>
  <c r="ED18" i="8" s="1"/>
  <c r="CX28" i="8"/>
  <c r="BS28" i="8"/>
  <c r="ED28" i="8" s="1"/>
  <c r="CX17" i="8"/>
  <c r="BS17" i="8"/>
  <c r="ED17" i="8" s="1"/>
  <c r="BS29" i="8"/>
  <c r="ED29" i="8" s="1"/>
  <c r="CX19" i="8"/>
  <c r="CX27" i="8"/>
  <c r="BS20" i="8"/>
  <c r="ED20" i="8" s="1"/>
  <c r="CX26" i="8"/>
  <c r="BS27" i="8"/>
  <c r="ED27" i="8" s="1"/>
  <c r="CW29" i="8"/>
  <c r="BR28" i="8"/>
  <c r="EC28" i="8" s="1"/>
  <c r="BR19" i="8"/>
  <c r="EC19" i="8" s="1"/>
  <c r="CW27" i="8"/>
  <c r="CW28" i="8"/>
  <c r="CW26" i="8"/>
  <c r="CW17" i="8"/>
  <c r="BR29" i="8"/>
  <c r="EC29" i="8" s="1"/>
  <c r="BR17" i="8"/>
  <c r="EC17" i="8" s="1"/>
  <c r="CW19" i="8"/>
  <c r="BR20" i="8"/>
  <c r="EC20" i="8" s="1"/>
  <c r="CW18" i="8"/>
  <c r="BR18" i="8"/>
  <c r="EC18" i="8" s="1"/>
  <c r="BR27" i="8"/>
  <c r="EC27" i="8" s="1"/>
  <c r="BR30" i="8"/>
  <c r="EC30" i="8" s="1"/>
  <c r="BQ17" i="8"/>
  <c r="EB17" i="8" s="1"/>
  <c r="CV28" i="8"/>
  <c r="BQ20" i="8"/>
  <c r="EB20" i="8" s="1"/>
  <c r="BQ28" i="8"/>
  <c r="EB28" i="8" s="1"/>
  <c r="CV17" i="8"/>
  <c r="CV29" i="8"/>
  <c r="BQ18" i="8"/>
  <c r="EB18" i="8" s="1"/>
  <c r="CV18" i="8"/>
  <c r="BQ19" i="8"/>
  <c r="EB19" i="8" s="1"/>
  <c r="BQ29" i="8"/>
  <c r="EB29" i="8" s="1"/>
  <c r="CV26" i="8"/>
  <c r="CV19" i="8"/>
  <c r="BQ27" i="8"/>
  <c r="EB27" i="8" s="1"/>
  <c r="BQ30" i="8"/>
  <c r="EB30" i="8" s="1"/>
  <c r="CV27" i="8"/>
  <c r="BP17" i="8"/>
  <c r="EA17" i="8" s="1"/>
  <c r="BP19" i="8"/>
  <c r="EA19" i="8" s="1"/>
  <c r="BP27" i="8"/>
  <c r="EA27" i="8" s="1"/>
  <c r="CU26" i="8"/>
  <c r="CU17" i="8"/>
  <c r="BP18" i="8"/>
  <c r="EA18" i="8" s="1"/>
  <c r="BP28" i="8"/>
  <c r="EA28" i="8" s="1"/>
  <c r="CU27" i="8"/>
  <c r="CU28" i="8"/>
  <c r="CU29" i="8"/>
  <c r="BP20" i="8"/>
  <c r="EA20" i="8" s="1"/>
  <c r="CU18" i="8"/>
  <c r="CU19" i="8"/>
  <c r="BP29" i="8"/>
  <c r="EA29" i="8" s="1"/>
  <c r="BP30" i="8"/>
  <c r="EA30" i="8" s="1"/>
  <c r="CT29" i="8"/>
  <c r="CT17" i="8"/>
  <c r="CT28" i="8"/>
  <c r="CT19" i="8"/>
  <c r="CT26" i="8"/>
  <c r="CT27" i="8"/>
  <c r="BO18" i="8"/>
  <c r="DZ18" i="8" s="1"/>
  <c r="BO17" i="8"/>
  <c r="DZ17" i="8" s="1"/>
  <c r="BO29" i="8"/>
  <c r="DZ29" i="8" s="1"/>
  <c r="BO19" i="8"/>
  <c r="DZ19" i="8" s="1"/>
  <c r="CT18" i="8"/>
  <c r="BO28" i="8"/>
  <c r="DZ28" i="8" s="1"/>
  <c r="BO20" i="8"/>
  <c r="DZ20" i="8" s="1"/>
  <c r="BO27" i="8"/>
  <c r="DZ27" i="8" s="1"/>
  <c r="BO30" i="8"/>
  <c r="DZ30" i="8" s="1"/>
  <c r="CS26" i="8"/>
  <c r="CS18" i="8"/>
  <c r="BN17" i="8"/>
  <c r="DY17" i="8" s="1"/>
  <c r="BN18" i="8"/>
  <c r="DY18" i="8" s="1"/>
  <c r="CS29" i="8"/>
  <c r="BN30" i="8"/>
  <c r="DY30" i="8" s="1"/>
  <c r="CS28" i="8"/>
  <c r="CS19" i="8"/>
  <c r="BN28" i="8"/>
  <c r="DY28" i="8" s="1"/>
  <c r="CS27" i="8"/>
  <c r="CS17" i="8"/>
  <c r="BN29" i="8"/>
  <c r="DY29" i="8" s="1"/>
  <c r="BN27" i="8"/>
  <c r="DY27" i="8" s="1"/>
  <c r="BN20" i="8"/>
  <c r="DY20" i="8" s="1"/>
  <c r="BN19" i="8"/>
  <c r="DY19" i="8" s="1"/>
  <c r="BM19" i="8"/>
  <c r="DX19" i="8" s="1"/>
  <c r="BM18" i="8"/>
  <c r="DX18" i="8" s="1"/>
  <c r="CR17" i="8"/>
  <c r="BM17" i="8"/>
  <c r="DX17" i="8" s="1"/>
  <c r="BM30" i="8"/>
  <c r="DX30" i="8" s="1"/>
  <c r="BM28" i="8"/>
  <c r="DX28" i="8" s="1"/>
  <c r="CR27" i="8"/>
  <c r="BM27" i="8"/>
  <c r="DX27" i="8" s="1"/>
  <c r="CR26" i="8"/>
  <c r="CR18" i="8"/>
  <c r="CR29" i="8"/>
  <c r="CR28" i="8"/>
  <c r="BM29" i="8"/>
  <c r="DX29" i="8" s="1"/>
  <c r="BM20" i="8"/>
  <c r="DX20" i="8" s="1"/>
  <c r="CR19" i="8"/>
  <c r="CQ29" i="8"/>
  <c r="BL17" i="8"/>
  <c r="DW17" i="8" s="1"/>
  <c r="BL28" i="8"/>
  <c r="DW28" i="8" s="1"/>
  <c r="CQ18" i="8"/>
  <c r="BL18" i="8"/>
  <c r="DW18" i="8" s="1"/>
  <c r="BL27" i="8"/>
  <c r="DW27" i="8" s="1"/>
  <c r="BL29" i="8"/>
  <c r="DW29" i="8" s="1"/>
  <c r="CQ19" i="8"/>
  <c r="BL19" i="8"/>
  <c r="DW19" i="8" s="1"/>
  <c r="BL20" i="8"/>
  <c r="DW20" i="8" s="1"/>
  <c r="CQ26" i="8"/>
  <c r="CQ17" i="8"/>
  <c r="BL30" i="8"/>
  <c r="DW30" i="8" s="1"/>
  <c r="CQ28" i="8"/>
  <c r="CQ27" i="8"/>
  <c r="CP29" i="8"/>
  <c r="BK30" i="8"/>
  <c r="DV30" i="8" s="1"/>
  <c r="BK17" i="8"/>
  <c r="DV17" i="8" s="1"/>
  <c r="BK28" i="8"/>
  <c r="DV28" i="8" s="1"/>
  <c r="CP18" i="8"/>
  <c r="CP19" i="8"/>
  <c r="BK29" i="8"/>
  <c r="DV29" i="8" s="1"/>
  <c r="BK18" i="8"/>
  <c r="DV18" i="8" s="1"/>
  <c r="CP17" i="8"/>
  <c r="CP26" i="8"/>
  <c r="BK27" i="8"/>
  <c r="DV27" i="8" s="1"/>
  <c r="CP28" i="8"/>
  <c r="BK20" i="8"/>
  <c r="DV20" i="8" s="1"/>
  <c r="BK19" i="8"/>
  <c r="DV19" i="8" s="1"/>
  <c r="CP27" i="8"/>
  <c r="CO29" i="8"/>
  <c r="CO17" i="8"/>
  <c r="BJ29" i="8"/>
  <c r="DU29" i="8" s="1"/>
  <c r="BJ19" i="8"/>
  <c r="DU19" i="8" s="1"/>
  <c r="CO28" i="8"/>
  <c r="BJ18" i="8"/>
  <c r="DU18" i="8" s="1"/>
  <c r="BJ20" i="8"/>
  <c r="DU20" i="8" s="1"/>
  <c r="BJ30" i="8"/>
  <c r="DU30" i="8" s="1"/>
  <c r="BJ27" i="8"/>
  <c r="DU27" i="8" s="1"/>
  <c r="CO27" i="8"/>
  <c r="CO26" i="8"/>
  <c r="CO19" i="8"/>
  <c r="CO18" i="8"/>
  <c r="BJ28" i="8"/>
  <c r="DU28" i="8" s="1"/>
  <c r="BJ17" i="8"/>
  <c r="DU17" i="8" s="1"/>
  <c r="BI18" i="8"/>
  <c r="DT18" i="8" s="1"/>
  <c r="CN28" i="8"/>
  <c r="CN26" i="8"/>
  <c r="BI20" i="8"/>
  <c r="DT20" i="8" s="1"/>
  <c r="BI29" i="8"/>
  <c r="DT29" i="8" s="1"/>
  <c r="BI27" i="8"/>
  <c r="DT27" i="8" s="1"/>
  <c r="CN19" i="8"/>
  <c r="CN18" i="8"/>
  <c r="CN27" i="8"/>
  <c r="CN17" i="8"/>
  <c r="BI30" i="8"/>
  <c r="DT30" i="8" s="1"/>
  <c r="BI28" i="8"/>
  <c r="DT28" i="8" s="1"/>
  <c r="BI19" i="8"/>
  <c r="DT19" i="8" s="1"/>
  <c r="CN29" i="8"/>
  <c r="BI17" i="8"/>
  <c r="DT17" i="8" s="1"/>
  <c r="BH20" i="8"/>
  <c r="DS20" i="8" s="1"/>
  <c r="CM27" i="8"/>
  <c r="CM18" i="8"/>
  <c r="CM26" i="8"/>
  <c r="BH28" i="8"/>
  <c r="DS28" i="8" s="1"/>
  <c r="BH29" i="8"/>
  <c r="DS29" i="8" s="1"/>
  <c r="BH18" i="8"/>
  <c r="DS18" i="8" s="1"/>
  <c r="BH19" i="8"/>
  <c r="DS19" i="8" s="1"/>
  <c r="CM19" i="8"/>
  <c r="CM17" i="8"/>
  <c r="CM28" i="8"/>
  <c r="BH27" i="8"/>
  <c r="DS27" i="8" s="1"/>
  <c r="CM29" i="8"/>
  <c r="BH30" i="8"/>
  <c r="DS30" i="8" s="1"/>
  <c r="BH17" i="8"/>
  <c r="DS17" i="8" s="1"/>
  <c r="BG27" i="8"/>
  <c r="DR27" i="8" s="1"/>
  <c r="CL18" i="8"/>
  <c r="CL27" i="8"/>
  <c r="BG18" i="8"/>
  <c r="DR18" i="8" s="1"/>
  <c r="CL19" i="8"/>
  <c r="BG28" i="8"/>
  <c r="DR28" i="8" s="1"/>
  <c r="CL29" i="8"/>
  <c r="BG29" i="8"/>
  <c r="DR29" i="8" s="1"/>
  <c r="CL28" i="8"/>
  <c r="BG20" i="8"/>
  <c r="DR20" i="8" s="1"/>
  <c r="BG19" i="8"/>
  <c r="DR19" i="8" s="1"/>
  <c r="CL26" i="8"/>
  <c r="BG30" i="8"/>
  <c r="DR30" i="8" s="1"/>
  <c r="CL17" i="8"/>
  <c r="BG17" i="8"/>
  <c r="DR17" i="8" s="1"/>
  <c r="CK26" i="8"/>
  <c r="BF27" i="8"/>
  <c r="DQ27" i="8" s="1"/>
  <c r="BF19" i="8"/>
  <c r="DQ19" i="8" s="1"/>
  <c r="BF20" i="8"/>
  <c r="DQ20" i="8" s="1"/>
  <c r="BF29" i="8"/>
  <c r="DQ29" i="8" s="1"/>
  <c r="BF30" i="8"/>
  <c r="DQ30" i="8" s="1"/>
  <c r="CK19" i="8"/>
  <c r="CK27" i="8"/>
  <c r="CK28" i="8"/>
  <c r="BF28" i="8"/>
  <c r="DQ28" i="8" s="1"/>
  <c r="BF18" i="8"/>
  <c r="DQ18" i="8" s="1"/>
  <c r="CK18" i="8"/>
  <c r="BF17" i="8"/>
  <c r="DQ17" i="8" s="1"/>
  <c r="CK17" i="8"/>
  <c r="CK29" i="8"/>
  <c r="BE27" i="8"/>
  <c r="DP27" i="8" s="1"/>
  <c r="CJ18" i="8"/>
  <c r="CJ19" i="8"/>
  <c r="CJ28" i="8"/>
  <c r="CJ27" i="8"/>
  <c r="BE18" i="8"/>
  <c r="DP18" i="8" s="1"/>
  <c r="CJ26" i="8"/>
  <c r="BE19" i="8"/>
  <c r="DP19" i="8" s="1"/>
  <c r="CJ17" i="8"/>
  <c r="BE30" i="8"/>
  <c r="DP30" i="8" s="1"/>
  <c r="BE28" i="8"/>
  <c r="DP28" i="8" s="1"/>
  <c r="BE20" i="8"/>
  <c r="DP20" i="8" s="1"/>
  <c r="BE29" i="8"/>
  <c r="DP29" i="8" s="1"/>
  <c r="CJ29" i="8"/>
  <c r="CI18" i="8"/>
  <c r="CI27" i="8"/>
  <c r="BD27" i="8"/>
  <c r="DO27" i="8" s="1"/>
  <c r="CI19" i="8"/>
  <c r="BD30" i="8"/>
  <c r="DO30" i="8" s="1"/>
  <c r="BD20" i="8"/>
  <c r="DO20" i="8" s="1"/>
  <c r="CI26" i="8"/>
  <c r="CI17" i="8"/>
  <c r="CI29" i="8"/>
  <c r="BD19" i="8"/>
  <c r="DO19" i="8" s="1"/>
  <c r="BD29" i="8"/>
  <c r="DO29" i="8" s="1"/>
  <c r="BD18" i="8"/>
  <c r="DO18" i="8" s="1"/>
  <c r="CI28" i="8"/>
  <c r="BD28" i="8"/>
  <c r="DO28" i="8" s="1"/>
  <c r="BC30" i="8"/>
  <c r="DN30" i="8" s="1"/>
  <c r="BC18" i="8"/>
  <c r="DN18" i="8" s="1"/>
  <c r="CH18" i="8"/>
  <c r="BC27" i="8"/>
  <c r="DN27" i="8" s="1"/>
  <c r="BC28" i="8"/>
  <c r="DN28" i="8" s="1"/>
  <c r="CH29" i="8"/>
  <c r="BC19" i="8"/>
  <c r="DN19" i="8" s="1"/>
  <c r="CH17" i="8"/>
  <c r="CH19" i="8"/>
  <c r="CH28" i="8"/>
  <c r="BC29" i="8"/>
  <c r="DN29" i="8" s="1"/>
  <c r="CH26" i="8"/>
  <c r="CH20" i="8"/>
  <c r="BC20" i="8"/>
  <c r="DN20" i="8" s="1"/>
  <c r="CH27" i="8"/>
  <c r="BB29" i="8"/>
  <c r="DM29" i="8" s="1"/>
  <c r="BB18" i="8"/>
  <c r="DM18" i="8" s="1"/>
  <c r="CG28" i="8"/>
  <c r="CG29" i="8"/>
  <c r="BB20" i="8"/>
  <c r="DM20" i="8" s="1"/>
  <c r="BB28" i="8"/>
  <c r="DM28" i="8" s="1"/>
  <c r="CG27" i="8"/>
  <c r="CG26" i="8"/>
  <c r="CG19" i="8"/>
  <c r="BB19" i="8"/>
  <c r="DM19" i="8" s="1"/>
  <c r="BB30" i="8"/>
  <c r="DM30" i="8" s="1"/>
  <c r="CG18" i="8"/>
  <c r="CG17" i="8"/>
  <c r="BB27" i="8"/>
  <c r="DM27" i="8" s="1"/>
  <c r="CG20" i="8"/>
  <c r="BA18" i="8"/>
  <c r="DL18" i="8" s="1"/>
  <c r="CF28" i="8"/>
  <c r="BA27" i="8"/>
  <c r="DL27" i="8" s="1"/>
  <c r="BA28" i="8"/>
  <c r="DL28" i="8" s="1"/>
  <c r="CF27" i="8"/>
  <c r="BA30" i="8"/>
  <c r="DL30" i="8" s="1"/>
  <c r="CF20" i="8"/>
  <c r="BA20" i="8"/>
  <c r="DL20" i="8" s="1"/>
  <c r="CF19" i="8"/>
  <c r="BA29" i="8"/>
  <c r="DL29" i="8" s="1"/>
  <c r="CF18" i="8"/>
  <c r="CF17" i="8"/>
  <c r="CF29" i="8"/>
  <c r="CF26" i="8"/>
  <c r="BA19" i="8"/>
  <c r="DL19" i="8" s="1"/>
  <c r="CE27" i="8"/>
  <c r="AZ18" i="8"/>
  <c r="DK18" i="8" s="1"/>
  <c r="CE19" i="8"/>
  <c r="CE20" i="8"/>
  <c r="CE18" i="8"/>
  <c r="AZ19" i="8"/>
  <c r="DK19" i="8" s="1"/>
  <c r="AZ28" i="8"/>
  <c r="DK28" i="8" s="1"/>
  <c r="AZ27" i="8"/>
  <c r="DK27" i="8" s="1"/>
  <c r="CE28" i="8"/>
  <c r="AZ30" i="8"/>
  <c r="DK30" i="8" s="1"/>
  <c r="CE26" i="8"/>
  <c r="CE17" i="8"/>
  <c r="AZ20" i="8"/>
  <c r="DK20" i="8" s="1"/>
  <c r="CE29" i="8"/>
  <c r="AZ29" i="8"/>
  <c r="DK29" i="8" s="1"/>
  <c r="AY29" i="8"/>
  <c r="DJ29" i="8" s="1"/>
  <c r="AY28" i="8"/>
  <c r="DJ28" i="8" s="1"/>
  <c r="CD29" i="8"/>
  <c r="CD20" i="8"/>
  <c r="CD28" i="8"/>
  <c r="CD27" i="8"/>
  <c r="CD19" i="8"/>
  <c r="CD17" i="8"/>
  <c r="CD18" i="8"/>
  <c r="AY20" i="8"/>
  <c r="DJ20" i="8" s="1"/>
  <c r="CD26" i="8"/>
  <c r="AY30" i="8"/>
  <c r="DJ30" i="8" s="1"/>
  <c r="AY18" i="8"/>
  <c r="DJ18" i="8" s="1"/>
  <c r="AY19" i="8"/>
  <c r="DJ19" i="8" s="1"/>
  <c r="AY27" i="8"/>
  <c r="DJ27" i="8" s="1"/>
  <c r="AX29" i="8"/>
  <c r="DI29" i="8" s="1"/>
  <c r="AX18" i="8"/>
  <c r="DI18" i="8" s="1"/>
  <c r="AX28" i="8"/>
  <c r="DI28" i="8" s="1"/>
  <c r="AX30" i="8"/>
  <c r="DI30" i="8" s="1"/>
  <c r="CC20" i="8"/>
  <c r="CC18" i="8"/>
  <c r="CC19" i="8"/>
  <c r="CC29" i="8"/>
  <c r="CC17" i="8"/>
  <c r="AX20" i="8"/>
  <c r="DI20" i="8" s="1"/>
  <c r="CC26" i="8"/>
  <c r="CC27" i="8"/>
  <c r="AX19" i="8"/>
  <c r="DI19" i="8" s="1"/>
  <c r="CC28" i="8"/>
  <c r="AX27" i="8"/>
  <c r="DI27" i="8" s="1"/>
  <c r="CB20" i="8"/>
  <c r="CB17" i="8"/>
  <c r="AW20" i="8"/>
  <c r="DH20" i="8" s="1"/>
  <c r="CB19" i="8"/>
  <c r="AW18" i="8"/>
  <c r="DH18" i="8" s="1"/>
  <c r="AW28" i="8"/>
  <c r="DH28" i="8" s="1"/>
  <c r="CB18" i="8"/>
  <c r="CB26" i="8"/>
  <c r="AW19" i="8"/>
  <c r="DH19" i="8" s="1"/>
  <c r="CB28" i="8"/>
  <c r="CB27" i="8"/>
  <c r="CB29" i="8"/>
  <c r="AW30" i="8"/>
  <c r="DH30" i="8" s="1"/>
  <c r="AW27" i="8"/>
  <c r="DH27" i="8" s="1"/>
  <c r="AW29" i="8"/>
  <c r="DH29" i="8" s="1"/>
  <c r="CA28" i="8"/>
  <c r="AV30" i="8"/>
  <c r="DG30" i="8" s="1"/>
  <c r="CA26" i="8"/>
  <c r="AV28" i="8"/>
  <c r="DG28" i="8" s="1"/>
  <c r="CA29" i="8"/>
  <c r="CA20" i="8"/>
  <c r="CA18" i="8"/>
  <c r="AV20" i="8"/>
  <c r="DG20" i="8" s="1"/>
  <c r="CA27" i="8"/>
  <c r="CA17" i="8"/>
  <c r="CA19" i="8"/>
  <c r="AV18" i="8"/>
  <c r="DG18" i="8" s="1"/>
  <c r="AV27" i="8"/>
  <c r="DG27" i="8" s="1"/>
  <c r="AV29" i="8"/>
  <c r="DG29" i="8" s="1"/>
  <c r="AV19" i="8"/>
  <c r="DG19" i="8" s="1"/>
  <c r="BZ19" i="8"/>
  <c r="AU19" i="8"/>
  <c r="DF19" i="8" s="1"/>
  <c r="BZ27" i="8"/>
  <c r="BZ28" i="8"/>
  <c r="BZ29" i="8"/>
  <c r="AU20" i="8"/>
  <c r="DF20" i="8" s="1"/>
  <c r="BZ26" i="8"/>
  <c r="AU30" i="8"/>
  <c r="DF30" i="8" s="1"/>
  <c r="BZ17" i="8"/>
  <c r="AU18" i="8"/>
  <c r="DF18" i="8" s="1"/>
  <c r="AU27" i="8"/>
  <c r="DF27" i="8" s="1"/>
  <c r="AU29" i="8"/>
  <c r="DF29" i="8" s="1"/>
  <c r="BZ18" i="8"/>
  <c r="BZ20" i="8"/>
  <c r="AU28" i="8"/>
  <c r="DF28" i="8" s="1"/>
  <c r="AT30" i="8"/>
  <c r="DE30" i="8" s="1"/>
  <c r="AT18" i="8"/>
  <c r="DE18" i="8" s="1"/>
  <c r="AT27" i="8"/>
  <c r="DE27" i="8" s="1"/>
  <c r="BY18" i="8"/>
  <c r="AT19" i="8"/>
  <c r="DE19" i="8" s="1"/>
  <c r="AT20" i="8"/>
  <c r="DE20" i="8" s="1"/>
  <c r="BY17" i="8"/>
  <c r="BY19" i="8"/>
  <c r="BY28" i="8"/>
  <c r="AT29" i="8"/>
  <c r="DE29" i="8" s="1"/>
  <c r="BY27" i="8"/>
  <c r="BY26" i="8"/>
  <c r="BY29" i="8"/>
  <c r="BY20" i="8"/>
  <c r="AT28" i="8"/>
  <c r="DE28" i="8" s="1"/>
  <c r="AS18" i="8"/>
  <c r="DD18" i="8" s="1"/>
  <c r="BX19" i="8"/>
  <c r="AS20" i="8"/>
  <c r="DD20" i="8" s="1"/>
  <c r="BX17" i="8"/>
  <c r="AS30" i="8"/>
  <c r="DD30" i="8" s="1"/>
  <c r="AS28" i="8"/>
  <c r="DD28" i="8" s="1"/>
  <c r="BX29" i="8"/>
  <c r="BX27" i="8"/>
  <c r="BX28" i="8"/>
  <c r="BX20" i="8"/>
  <c r="AS27" i="8"/>
  <c r="DD27" i="8" s="1"/>
  <c r="BX26" i="8"/>
  <c r="AS19" i="8"/>
  <c r="DD19" i="8" s="1"/>
  <c r="BX18" i="8"/>
  <c r="AS29" i="8"/>
  <c r="DD29" i="8" s="1"/>
  <c r="AF35" i="7"/>
  <c r="AF34" i="7"/>
  <c r="EG30" i="7"/>
  <c r="AF43" i="7"/>
  <c r="AF42" i="7"/>
  <c r="AF36" i="7"/>
  <c r="EG27" i="7"/>
  <c r="EG28" i="7"/>
  <c r="AF33" i="7"/>
  <c r="AF37" i="7"/>
  <c r="EG24" i="7"/>
  <c r="EG29" i="7"/>
  <c r="EG25" i="7"/>
  <c r="EG26" i="7"/>
  <c r="DA30" i="7"/>
  <c r="DB30" i="7" s="1"/>
  <c r="DA27" i="7"/>
  <c r="DB27" i="7" s="1"/>
  <c r="BV26" i="7"/>
  <c r="BW26" i="7" s="1"/>
  <c r="DC26" i="8" s="1"/>
  <c r="BV25" i="7"/>
  <c r="BW25" i="7" s="1"/>
  <c r="DC25" i="8" s="1"/>
  <c r="BV30" i="7"/>
  <c r="BW30" i="7" s="1"/>
  <c r="DC30" i="8" s="1"/>
  <c r="AE42" i="7"/>
  <c r="BV28" i="7"/>
  <c r="BW28" i="7" s="1"/>
  <c r="DC28" i="8" s="1"/>
  <c r="AE33" i="7"/>
  <c r="DA28" i="7"/>
  <c r="DB28" i="7" s="1"/>
  <c r="AE35" i="7"/>
  <c r="DA29" i="7"/>
  <c r="DB29" i="7" s="1"/>
  <c r="AE36" i="7"/>
  <c r="DA25" i="7"/>
  <c r="DB25" i="7" s="1"/>
  <c r="BV29" i="7"/>
  <c r="BW29" i="7" s="1"/>
  <c r="DC29" i="8" s="1"/>
  <c r="AE37" i="7"/>
  <c r="AE34" i="7"/>
  <c r="BV24" i="7"/>
  <c r="BW24" i="7" s="1"/>
  <c r="DC24" i="8" s="1"/>
  <c r="DA24" i="7"/>
  <c r="DB24" i="7" s="1"/>
  <c r="DA26" i="7"/>
  <c r="DB26" i="7" s="1"/>
  <c r="BV27" i="7"/>
  <c r="BW27" i="7" s="1"/>
  <c r="DC27" i="8" s="1"/>
  <c r="CZ28" i="7"/>
  <c r="CZ27" i="7"/>
  <c r="BU25" i="7"/>
  <c r="EF25" i="7" s="1"/>
  <c r="BU24" i="7"/>
  <c r="EF24" i="7" s="1"/>
  <c r="CZ26" i="7"/>
  <c r="AD42" i="7"/>
  <c r="AD37" i="7"/>
  <c r="BU27" i="7"/>
  <c r="EF27" i="7" s="1"/>
  <c r="AD35" i="7"/>
  <c r="BU29" i="7"/>
  <c r="EF29" i="7" s="1"/>
  <c r="BU26" i="7"/>
  <c r="EF26" i="7" s="1"/>
  <c r="CZ30" i="7"/>
  <c r="CZ24" i="7"/>
  <c r="AD36" i="7"/>
  <c r="BU28" i="7"/>
  <c r="EF28" i="7" s="1"/>
  <c r="AD34" i="7"/>
  <c r="AD33" i="7"/>
  <c r="BU30" i="7"/>
  <c r="EF30" i="7" s="1"/>
  <c r="CZ29" i="7"/>
  <c r="CZ25" i="7"/>
  <c r="AC37" i="7"/>
  <c r="AC36" i="7"/>
  <c r="CY30" i="7"/>
  <c r="BT25" i="7"/>
  <c r="EE25" i="7" s="1"/>
  <c r="AC33" i="7"/>
  <c r="BT26" i="7"/>
  <c r="EE26" i="7" s="1"/>
  <c r="CY27" i="7"/>
  <c r="CY24" i="7"/>
  <c r="AC42" i="7"/>
  <c r="CY28" i="7"/>
  <c r="BT24" i="7"/>
  <c r="EE24" i="7" s="1"/>
  <c r="CY26" i="7"/>
  <c r="BT28" i="7"/>
  <c r="EE28" i="7" s="1"/>
  <c r="BT29" i="7"/>
  <c r="EE29" i="7" s="1"/>
  <c r="BT30" i="7"/>
  <c r="EE30" i="7" s="1"/>
  <c r="CY29" i="7"/>
  <c r="AC35" i="7"/>
  <c r="CY25" i="7"/>
  <c r="BT27" i="7"/>
  <c r="EE27" i="7" s="1"/>
  <c r="AC34" i="7"/>
  <c r="AB37" i="7"/>
  <c r="CX24" i="7"/>
  <c r="BS27" i="7"/>
  <c r="ED27" i="7" s="1"/>
  <c r="AB35" i="7"/>
  <c r="AB33" i="7"/>
  <c r="BS25" i="7"/>
  <c r="ED25" i="7" s="1"/>
  <c r="BS30" i="7"/>
  <c r="ED30" i="7" s="1"/>
  <c r="BS28" i="7"/>
  <c r="ED28" i="7" s="1"/>
  <c r="CX28" i="7"/>
  <c r="CX27" i="7"/>
  <c r="BS29" i="7"/>
  <c r="ED29" i="7" s="1"/>
  <c r="AB36" i="7"/>
  <c r="CX26" i="7"/>
  <c r="CX29" i="7"/>
  <c r="BS26" i="7"/>
  <c r="ED26" i="7" s="1"/>
  <c r="CX25" i="7"/>
  <c r="CX30" i="7"/>
  <c r="AB42" i="7"/>
  <c r="BS24" i="7"/>
  <c r="ED24" i="7" s="1"/>
  <c r="AB34" i="7"/>
  <c r="AA42" i="7"/>
  <c r="AA37" i="7"/>
  <c r="BR26" i="7"/>
  <c r="EC26" i="7" s="1"/>
  <c r="AA33" i="7"/>
  <c r="AA35" i="7"/>
  <c r="CW28" i="7"/>
  <c r="CW24" i="7"/>
  <c r="AA36" i="7"/>
  <c r="CW25" i="7"/>
  <c r="AA34" i="7"/>
  <c r="BR24" i="7"/>
  <c r="EC24" i="7" s="1"/>
  <c r="BR27" i="7"/>
  <c r="EC27" i="7" s="1"/>
  <c r="BR28" i="7"/>
  <c r="EC28" i="7" s="1"/>
  <c r="BR30" i="7"/>
  <c r="EC30" i="7" s="1"/>
  <c r="CW30" i="7"/>
  <c r="CW29" i="7"/>
  <c r="BR29" i="7"/>
  <c r="EC29" i="7" s="1"/>
  <c r="CW27" i="7"/>
  <c r="BR25" i="7"/>
  <c r="EC25" i="7" s="1"/>
  <c r="CW26" i="7"/>
  <c r="BQ27" i="7"/>
  <c r="EB27" i="7" s="1"/>
  <c r="BQ24" i="7"/>
  <c r="EB24" i="7" s="1"/>
  <c r="Z33" i="7"/>
  <c r="BQ29" i="7"/>
  <c r="EB29" i="7" s="1"/>
  <c r="CV29" i="7"/>
  <c r="Z35" i="7"/>
  <c r="Z34" i="7"/>
  <c r="CV25" i="7"/>
  <c r="Z42" i="7"/>
  <c r="CV26" i="7"/>
  <c r="CV28" i="7"/>
  <c r="BQ26" i="7"/>
  <c r="EB26" i="7" s="1"/>
  <c r="CV24" i="7"/>
  <c r="BQ28" i="7"/>
  <c r="EB28" i="7" s="1"/>
  <c r="CV30" i="7"/>
  <c r="BQ25" i="7"/>
  <c r="EB25" i="7" s="1"/>
  <c r="BQ30" i="7"/>
  <c r="EB30" i="7" s="1"/>
  <c r="CV27" i="7"/>
  <c r="Z37" i="7"/>
  <c r="Z36" i="7"/>
  <c r="Y33" i="7"/>
  <c r="CU29" i="7"/>
  <c r="Y34" i="7"/>
  <c r="CU25" i="7"/>
  <c r="BP26" i="7"/>
  <c r="EA26" i="7" s="1"/>
  <c r="BP28" i="7"/>
  <c r="EA28" i="7" s="1"/>
  <c r="BP24" i="7"/>
  <c r="EA24" i="7" s="1"/>
  <c r="CU24" i="7"/>
  <c r="Y35" i="7"/>
  <c r="BP30" i="7"/>
  <c r="EA30" i="7" s="1"/>
  <c r="CU30" i="7"/>
  <c r="Y37" i="7"/>
  <c r="Y36" i="7"/>
  <c r="Y42" i="7"/>
  <c r="BP29" i="7"/>
  <c r="EA29" i="7" s="1"/>
  <c r="BP25" i="7"/>
  <c r="EA25" i="7" s="1"/>
  <c r="CU27" i="7"/>
  <c r="CU28" i="7"/>
  <c r="BP27" i="7"/>
  <c r="EA27" i="7" s="1"/>
  <c r="CU26" i="7"/>
  <c r="CT29" i="7"/>
  <c r="BO29" i="7"/>
  <c r="DZ29" i="7" s="1"/>
  <c r="X37" i="7"/>
  <c r="BO24" i="7"/>
  <c r="DZ24" i="7" s="1"/>
  <c r="X35" i="7"/>
  <c r="X42" i="7"/>
  <c r="BO26" i="7"/>
  <c r="DZ26" i="7" s="1"/>
  <c r="BO27" i="7"/>
  <c r="DZ27" i="7" s="1"/>
  <c r="CT27" i="7"/>
  <c r="CT24" i="7"/>
  <c r="BO28" i="7"/>
  <c r="DZ28" i="7" s="1"/>
  <c r="BO25" i="7"/>
  <c r="DZ25" i="7" s="1"/>
  <c r="X34" i="7"/>
  <c r="X36" i="7"/>
  <c r="CT25" i="7"/>
  <c r="BO30" i="7"/>
  <c r="DZ30" i="7" s="1"/>
  <c r="CT26" i="7"/>
  <c r="X33" i="7"/>
  <c r="CT30" i="7"/>
  <c r="CT28" i="7"/>
  <c r="W35" i="7"/>
  <c r="BN29" i="7"/>
  <c r="DY29" i="7" s="1"/>
  <c r="W33" i="7"/>
  <c r="BN30" i="7"/>
  <c r="DY30" i="7" s="1"/>
  <c r="CS27" i="7"/>
  <c r="CS29" i="7"/>
  <c r="CS25" i="7"/>
  <c r="CS30" i="7"/>
  <c r="CS24" i="7"/>
  <c r="W34" i="7"/>
  <c r="BN24" i="7"/>
  <c r="DY24" i="7" s="1"/>
  <c r="BN26" i="7"/>
  <c r="DY26" i="7" s="1"/>
  <c r="W36" i="7"/>
  <c r="BN27" i="7"/>
  <c r="DY27" i="7" s="1"/>
  <c r="BN28" i="7"/>
  <c r="DY28" i="7" s="1"/>
  <c r="BN25" i="7"/>
  <c r="DY25" i="7" s="1"/>
  <c r="CS26" i="7"/>
  <c r="W42" i="7"/>
  <c r="W37" i="7"/>
  <c r="CS28" i="7"/>
  <c r="CR29" i="7"/>
  <c r="BM24" i="7"/>
  <c r="DX24" i="7" s="1"/>
  <c r="V34" i="7"/>
  <c r="CR25" i="7"/>
  <c r="V33" i="7"/>
  <c r="CR30" i="7"/>
  <c r="V35" i="7"/>
  <c r="V37" i="7"/>
  <c r="BM25" i="7"/>
  <c r="DX25" i="7" s="1"/>
  <c r="CR26" i="7"/>
  <c r="BM27" i="7"/>
  <c r="DX27" i="7" s="1"/>
  <c r="BM30" i="7"/>
  <c r="DX30" i="7" s="1"/>
  <c r="CR27" i="7"/>
  <c r="CR28" i="7"/>
  <c r="BM26" i="7"/>
  <c r="DX26" i="7" s="1"/>
  <c r="V36" i="7"/>
  <c r="BM28" i="7"/>
  <c r="DX28" i="7" s="1"/>
  <c r="BM29" i="7"/>
  <c r="DX29" i="7" s="1"/>
  <c r="CR24" i="7"/>
  <c r="U36" i="7"/>
  <c r="BL24" i="7"/>
  <c r="DW24" i="7" s="1"/>
  <c r="BL28" i="7"/>
  <c r="DW28" i="7" s="1"/>
  <c r="CQ24" i="7"/>
  <c r="U33" i="7"/>
  <c r="BL25" i="7"/>
  <c r="DW25" i="7" s="1"/>
  <c r="U37" i="7"/>
  <c r="U35" i="7"/>
  <c r="CQ25" i="7"/>
  <c r="U34" i="7"/>
  <c r="BL26" i="7"/>
  <c r="DW26" i="7" s="1"/>
  <c r="CQ26" i="7"/>
  <c r="CQ29" i="7"/>
  <c r="BL30" i="7"/>
  <c r="DW30" i="7" s="1"/>
  <c r="CQ28" i="7"/>
  <c r="CQ27" i="7"/>
  <c r="BL29" i="7"/>
  <c r="DW29" i="7" s="1"/>
  <c r="CQ30" i="7"/>
  <c r="BL27" i="7"/>
  <c r="DW27" i="7" s="1"/>
  <c r="CP27" i="7"/>
  <c r="T34" i="7"/>
  <c r="T36" i="7"/>
  <c r="CP24" i="7"/>
  <c r="BK29" i="7"/>
  <c r="DV29" i="7" s="1"/>
  <c r="BK25" i="7"/>
  <c r="DV25" i="7" s="1"/>
  <c r="T37" i="7"/>
  <c r="CP29" i="7"/>
  <c r="CP28" i="7"/>
  <c r="BK27" i="7"/>
  <c r="DV27" i="7" s="1"/>
  <c r="T35" i="7"/>
  <c r="BK30" i="7"/>
  <c r="DV30" i="7" s="1"/>
  <c r="T33" i="7"/>
  <c r="CP26" i="7"/>
  <c r="CP30" i="7"/>
  <c r="CP25" i="7"/>
  <c r="BK24" i="7"/>
  <c r="DV24" i="7" s="1"/>
  <c r="BK26" i="7"/>
  <c r="DV26" i="7" s="1"/>
  <c r="BK28" i="7"/>
  <c r="DV28" i="7" s="1"/>
  <c r="S36" i="7"/>
  <c r="S37" i="7"/>
  <c r="BJ29" i="7"/>
  <c r="DU29" i="7" s="1"/>
  <c r="CO28" i="7"/>
  <c r="BJ30" i="7"/>
  <c r="DU30" i="7" s="1"/>
  <c r="BJ24" i="7"/>
  <c r="DU24" i="7" s="1"/>
  <c r="BJ27" i="7"/>
  <c r="DU27" i="7" s="1"/>
  <c r="CO29" i="7"/>
  <c r="CO24" i="7"/>
  <c r="BJ26" i="7"/>
  <c r="DU26" i="7" s="1"/>
  <c r="S34" i="7"/>
  <c r="CO26" i="7"/>
  <c r="CO25" i="7"/>
  <c r="BJ25" i="7"/>
  <c r="DU25" i="7" s="1"/>
  <c r="S33" i="7"/>
  <c r="S35" i="7"/>
  <c r="CO27" i="7"/>
  <c r="CO30" i="7"/>
  <c r="BJ28" i="7"/>
  <c r="DU28" i="7" s="1"/>
  <c r="BI29" i="7"/>
  <c r="DT29" i="7" s="1"/>
  <c r="R34" i="7"/>
  <c r="CN24" i="7"/>
  <c r="R33" i="7"/>
  <c r="R36" i="7"/>
  <c r="R35" i="7"/>
  <c r="CN26" i="7"/>
  <c r="BI26" i="7"/>
  <c r="DT26" i="7" s="1"/>
  <c r="BI24" i="7"/>
  <c r="DT24" i="7" s="1"/>
  <c r="CN28" i="7"/>
  <c r="R37" i="7"/>
  <c r="BI27" i="7"/>
  <c r="DT27" i="7" s="1"/>
  <c r="CN30" i="7"/>
  <c r="BI25" i="7"/>
  <c r="DT25" i="7" s="1"/>
  <c r="CN25" i="7"/>
  <c r="CN29" i="7"/>
  <c r="CN27" i="7"/>
  <c r="BI28" i="7"/>
  <c r="DT28" i="7" s="1"/>
  <c r="BI30" i="7"/>
  <c r="DT30" i="7" s="1"/>
  <c r="CM28" i="7"/>
  <c r="CM24" i="7"/>
  <c r="BH28" i="7"/>
  <c r="DS28" i="7" s="1"/>
  <c r="CM26" i="7"/>
  <c r="BH24" i="7"/>
  <c r="DS24" i="7" s="1"/>
  <c r="CM29" i="7"/>
  <c r="Q33" i="7"/>
  <c r="Q36" i="7"/>
  <c r="Q35" i="7"/>
  <c r="Q34" i="7"/>
  <c r="BH25" i="7"/>
  <c r="DS25" i="7" s="1"/>
  <c r="BH27" i="7"/>
  <c r="DS27" i="7" s="1"/>
  <c r="BH26" i="7"/>
  <c r="DS26" i="7" s="1"/>
  <c r="BH29" i="7"/>
  <c r="DS29" i="7" s="1"/>
  <c r="CM25" i="7"/>
  <c r="CM30" i="7"/>
  <c r="BH30" i="7"/>
  <c r="DS30" i="7" s="1"/>
  <c r="CM27" i="7"/>
  <c r="Q37" i="7"/>
  <c r="P33" i="7"/>
  <c r="BG30" i="7"/>
  <c r="DR30" i="7" s="1"/>
  <c r="P37" i="7"/>
  <c r="CL30" i="7"/>
  <c r="CL28" i="7"/>
  <c r="CL29" i="7"/>
  <c r="BG25" i="7"/>
  <c r="DR25" i="7" s="1"/>
  <c r="BG26" i="7"/>
  <c r="DR26" i="7" s="1"/>
  <c r="CL26" i="7"/>
  <c r="P34" i="7"/>
  <c r="CL24" i="7"/>
  <c r="BG27" i="7"/>
  <c r="DR27" i="7" s="1"/>
  <c r="CL25" i="7"/>
  <c r="P36" i="7"/>
  <c r="BG29" i="7"/>
  <c r="DR29" i="7" s="1"/>
  <c r="BG28" i="7"/>
  <c r="DR28" i="7" s="1"/>
  <c r="CL27" i="7"/>
  <c r="BG24" i="7"/>
  <c r="DR24" i="7" s="1"/>
  <c r="P35" i="7"/>
  <c r="CK28" i="7"/>
  <c r="BF25" i="7"/>
  <c r="DQ25" i="7" s="1"/>
  <c r="CK30" i="7"/>
  <c r="CK29" i="7"/>
  <c r="CK26" i="7"/>
  <c r="BF29" i="7"/>
  <c r="DQ29" i="7" s="1"/>
  <c r="O35" i="7"/>
  <c r="O36" i="7"/>
  <c r="O34" i="7"/>
  <c r="O37" i="7"/>
  <c r="CK25" i="7"/>
  <c r="BF24" i="7"/>
  <c r="DQ24" i="7" s="1"/>
  <c r="BF27" i="7"/>
  <c r="DQ27" i="7" s="1"/>
  <c r="BF28" i="7"/>
  <c r="DQ28" i="7" s="1"/>
  <c r="BF26" i="7"/>
  <c r="DQ26" i="7" s="1"/>
  <c r="BF30" i="7"/>
  <c r="DQ30" i="7" s="1"/>
  <c r="CK27" i="7"/>
  <c r="O33" i="7"/>
  <c r="CK24" i="7"/>
  <c r="BE26" i="7"/>
  <c r="DP26" i="7" s="1"/>
  <c r="BE24" i="7"/>
  <c r="DP24" i="7" s="1"/>
  <c r="BE28" i="7"/>
  <c r="DP28" i="7" s="1"/>
  <c r="N36" i="7"/>
  <c r="CJ30" i="7"/>
  <c r="CJ25" i="7"/>
  <c r="BE30" i="7"/>
  <c r="DP30" i="7" s="1"/>
  <c r="CJ28" i="7"/>
  <c r="CJ27" i="7"/>
  <c r="CJ26" i="7"/>
  <c r="N33" i="7"/>
  <c r="BE27" i="7"/>
  <c r="DP27" i="7" s="1"/>
  <c r="N34" i="7"/>
  <c r="BE25" i="7"/>
  <c r="DP25" i="7" s="1"/>
  <c r="CJ29" i="7"/>
  <c r="BE29" i="7"/>
  <c r="DP29" i="7" s="1"/>
  <c r="N37" i="7"/>
  <c r="N35" i="7"/>
  <c r="CJ24" i="7"/>
  <c r="BD26" i="7"/>
  <c r="DO26" i="7" s="1"/>
  <c r="M34" i="7"/>
  <c r="M36" i="7"/>
  <c r="CI26" i="7"/>
  <c r="BD30" i="7"/>
  <c r="DO30" i="7" s="1"/>
  <c r="M37" i="7"/>
  <c r="BD27" i="7"/>
  <c r="DO27" i="7" s="1"/>
  <c r="BD25" i="7"/>
  <c r="DO25" i="7" s="1"/>
  <c r="CI29" i="7"/>
  <c r="CI24" i="7"/>
  <c r="CI30" i="7"/>
  <c r="BD24" i="7"/>
  <c r="DO24" i="7" s="1"/>
  <c r="M35" i="7"/>
  <c r="CI28" i="7"/>
  <c r="CI27" i="7"/>
  <c r="BD28" i="7"/>
  <c r="DO28" i="7" s="1"/>
  <c r="M33" i="7"/>
  <c r="CI25" i="7"/>
  <c r="BD29" i="7"/>
  <c r="DO29" i="7" s="1"/>
  <c r="L35" i="7"/>
  <c r="CH26" i="7"/>
  <c r="BC27" i="7"/>
  <c r="DN27" i="7" s="1"/>
  <c r="L37" i="7"/>
  <c r="L36" i="7"/>
  <c r="CH27" i="7"/>
  <c r="BC28" i="7"/>
  <c r="DN28" i="7" s="1"/>
  <c r="CH28" i="7"/>
  <c r="CH24" i="7"/>
  <c r="BC25" i="7"/>
  <c r="DN25" i="7" s="1"/>
  <c r="BC29" i="7"/>
  <c r="DN29" i="7" s="1"/>
  <c r="CH29" i="7"/>
  <c r="BC26" i="7"/>
  <c r="DN26" i="7" s="1"/>
  <c r="BC30" i="7"/>
  <c r="DN30" i="7" s="1"/>
  <c r="CH30" i="7"/>
  <c r="L33" i="7"/>
  <c r="BC24" i="7"/>
  <c r="DN24" i="7" s="1"/>
  <c r="L34" i="7"/>
  <c r="CH25" i="7"/>
  <c r="CG27" i="7"/>
  <c r="K34" i="7"/>
  <c r="CG25" i="7"/>
  <c r="CG26" i="7"/>
  <c r="CG30" i="7"/>
  <c r="BB25" i="7"/>
  <c r="DM25" i="7" s="1"/>
  <c r="K33" i="7"/>
  <c r="BB29" i="7"/>
  <c r="DM29" i="7" s="1"/>
  <c r="CG24" i="7"/>
  <c r="K36" i="7"/>
  <c r="K35" i="7"/>
  <c r="CG28" i="7"/>
  <c r="CG29" i="7"/>
  <c r="BB27" i="7"/>
  <c r="DM27" i="7" s="1"/>
  <c r="BB28" i="7"/>
  <c r="DM28" i="7" s="1"/>
  <c r="BB24" i="7"/>
  <c r="DM24" i="7" s="1"/>
  <c r="K37" i="7"/>
  <c r="BB30" i="7"/>
  <c r="DM30" i="7" s="1"/>
  <c r="BB26" i="7"/>
  <c r="DM26" i="7" s="1"/>
  <c r="CF28" i="7"/>
  <c r="CF26" i="7"/>
  <c r="CF27" i="7"/>
  <c r="CF24" i="7"/>
  <c r="J34" i="7"/>
  <c r="CF29" i="7"/>
  <c r="J33" i="7"/>
  <c r="BA29" i="7"/>
  <c r="DL29" i="7" s="1"/>
  <c r="BA30" i="7"/>
  <c r="DL30" i="7" s="1"/>
  <c r="J37" i="7"/>
  <c r="BA26" i="7"/>
  <c r="DL26" i="7" s="1"/>
  <c r="J36" i="7"/>
  <c r="BA24" i="7"/>
  <c r="DL24" i="7" s="1"/>
  <c r="CF25" i="7"/>
  <c r="BA28" i="7"/>
  <c r="DL28" i="7" s="1"/>
  <c r="BA27" i="7"/>
  <c r="DL27" i="7" s="1"/>
  <c r="CF30" i="7"/>
  <c r="BA25" i="7"/>
  <c r="DL25" i="7" s="1"/>
  <c r="J35" i="7"/>
  <c r="AZ25" i="7"/>
  <c r="DK25" i="7" s="1"/>
  <c r="AZ27" i="7"/>
  <c r="DK27" i="7" s="1"/>
  <c r="I34" i="7"/>
  <c r="CE29" i="7"/>
  <c r="AZ28" i="7"/>
  <c r="DK28" i="7" s="1"/>
  <c r="AZ30" i="7"/>
  <c r="DK30" i="7" s="1"/>
  <c r="I37" i="7"/>
  <c r="CE24" i="7"/>
  <c r="CE27" i="7"/>
  <c r="I33" i="7"/>
  <c r="CE26" i="7"/>
  <c r="I36" i="7"/>
  <c r="AZ24" i="7"/>
  <c r="DK24" i="7" s="1"/>
  <c r="CE30" i="7"/>
  <c r="AZ26" i="7"/>
  <c r="DK26" i="7" s="1"/>
  <c r="CE28" i="7"/>
  <c r="I35" i="7"/>
  <c r="AZ29" i="7"/>
  <c r="DK29" i="7" s="1"/>
  <c r="CE25" i="7"/>
  <c r="H33" i="7"/>
  <c r="AY27" i="7"/>
  <c r="DJ27" i="7" s="1"/>
  <c r="CD26" i="7"/>
  <c r="CD25" i="7"/>
  <c r="AY28" i="7"/>
  <c r="DJ28" i="7" s="1"/>
  <c r="H35" i="7"/>
  <c r="AY30" i="7"/>
  <c r="DJ30" i="7" s="1"/>
  <c r="CD30" i="7"/>
  <c r="AY29" i="7"/>
  <c r="DJ29" i="7" s="1"/>
  <c r="CD24" i="7"/>
  <c r="CD28" i="7"/>
  <c r="AY26" i="7"/>
  <c r="DJ26" i="7" s="1"/>
  <c r="H34" i="7"/>
  <c r="H37" i="7"/>
  <c r="H36" i="7"/>
  <c r="AY24" i="7"/>
  <c r="DJ24" i="7" s="1"/>
  <c r="CD27" i="7"/>
  <c r="CD29" i="7"/>
  <c r="AY25" i="7"/>
  <c r="DJ25" i="7" s="1"/>
  <c r="AX26" i="7"/>
  <c r="DI26" i="7" s="1"/>
  <c r="CC28" i="7"/>
  <c r="CC26" i="7"/>
  <c r="AX29" i="7"/>
  <c r="DI29" i="7" s="1"/>
  <c r="AX24" i="7"/>
  <c r="DI24" i="7" s="1"/>
  <c r="AX25" i="7"/>
  <c r="DI25" i="7" s="1"/>
  <c r="G37" i="7"/>
  <c r="AX30" i="7"/>
  <c r="DI30" i="7" s="1"/>
  <c r="CC24" i="7"/>
  <c r="G34" i="7"/>
  <c r="CC30" i="7"/>
  <c r="CC27" i="7"/>
  <c r="G35" i="7"/>
  <c r="AX27" i="7"/>
  <c r="DI27" i="7" s="1"/>
  <c r="G33" i="7"/>
  <c r="CC29" i="7"/>
  <c r="AX28" i="7"/>
  <c r="DI28" i="7" s="1"/>
  <c r="CC25" i="7"/>
  <c r="G36" i="7"/>
  <c r="CB26" i="7"/>
  <c r="AW29" i="7"/>
  <c r="DH29" i="7" s="1"/>
  <c r="AW24" i="7"/>
  <c r="DH24" i="7" s="1"/>
  <c r="F35" i="7"/>
  <c r="F34" i="7"/>
  <c r="AW25" i="7"/>
  <c r="DH25" i="7" s="1"/>
  <c r="F37" i="7"/>
  <c r="CB27" i="7"/>
  <c r="F36" i="7"/>
  <c r="AW28" i="7"/>
  <c r="DH28" i="7" s="1"/>
  <c r="AW26" i="7"/>
  <c r="DH26" i="7" s="1"/>
  <c r="F33" i="7"/>
  <c r="CB24" i="7"/>
  <c r="CB28" i="7"/>
  <c r="AW30" i="7"/>
  <c r="DH30" i="7" s="1"/>
  <c r="AW27" i="7"/>
  <c r="DH27" i="7" s="1"/>
  <c r="CB25" i="7"/>
  <c r="CB30" i="7"/>
  <c r="CB29" i="7"/>
  <c r="E37" i="7"/>
  <c r="CA28" i="7"/>
  <c r="AV30" i="7"/>
  <c r="DG30" i="7" s="1"/>
  <c r="E36" i="7"/>
  <c r="CA26" i="7"/>
  <c r="E33" i="7"/>
  <c r="AV25" i="7"/>
  <c r="DG25" i="7" s="1"/>
  <c r="AV24" i="7"/>
  <c r="DG24" i="7" s="1"/>
  <c r="AV29" i="7"/>
  <c r="DG29" i="7" s="1"/>
  <c r="E35" i="7"/>
  <c r="AV28" i="7"/>
  <c r="DG28" i="7" s="1"/>
  <c r="CA24" i="7"/>
  <c r="E34" i="7"/>
  <c r="AV27" i="7"/>
  <c r="DG27" i="7" s="1"/>
  <c r="CA25" i="7"/>
  <c r="CA30" i="7"/>
  <c r="CA29" i="7"/>
  <c r="CA27" i="7"/>
  <c r="AV26" i="7"/>
  <c r="DG26" i="7" s="1"/>
  <c r="BZ24" i="7"/>
  <c r="AU30" i="7"/>
  <c r="DF30" i="7" s="1"/>
  <c r="BZ27" i="7"/>
  <c r="AU29" i="7"/>
  <c r="DF29" i="7" s="1"/>
  <c r="D35" i="7"/>
  <c r="AU24" i="7"/>
  <c r="DF24" i="7" s="1"/>
  <c r="BZ26" i="7"/>
  <c r="BZ30" i="7"/>
  <c r="AU25" i="7"/>
  <c r="DF25" i="7" s="1"/>
  <c r="D37" i="7"/>
  <c r="D34" i="7"/>
  <c r="AU27" i="7"/>
  <c r="DF27" i="7" s="1"/>
  <c r="BZ25" i="7"/>
  <c r="AU28" i="7"/>
  <c r="DF28" i="7" s="1"/>
  <c r="D36" i="7"/>
  <c r="D33" i="7"/>
  <c r="BZ28" i="7"/>
  <c r="AU26" i="7"/>
  <c r="DF26" i="7" s="1"/>
  <c r="BZ29" i="7"/>
  <c r="C34" i="7"/>
  <c r="AT28" i="7"/>
  <c r="DE28" i="7" s="1"/>
  <c r="AT26" i="7"/>
  <c r="DE26" i="7" s="1"/>
  <c r="AT29" i="7"/>
  <c r="DE29" i="7" s="1"/>
  <c r="AT24" i="7"/>
  <c r="DE24" i="7" s="1"/>
  <c r="AT30" i="7"/>
  <c r="DE30" i="7" s="1"/>
  <c r="BY29" i="7"/>
  <c r="BY28" i="7"/>
  <c r="AT27" i="7"/>
  <c r="DE27" i="7" s="1"/>
  <c r="C37" i="7"/>
  <c r="BY25" i="7"/>
  <c r="C33" i="7"/>
  <c r="C36" i="7"/>
  <c r="BY24" i="7"/>
  <c r="BY27" i="7"/>
  <c r="BY30" i="7"/>
  <c r="BY26" i="7"/>
  <c r="C35" i="7"/>
  <c r="AT25" i="7"/>
  <c r="DE25" i="7" s="1"/>
  <c r="B34" i="7"/>
  <c r="B37" i="7"/>
  <c r="BX26" i="7"/>
  <c r="AS26" i="7"/>
  <c r="DD26" i="7" s="1"/>
  <c r="B35" i="7"/>
  <c r="AS27" i="7"/>
  <c r="DD27" i="7" s="1"/>
  <c r="BX27" i="7"/>
  <c r="B33" i="7"/>
  <c r="AS25" i="7"/>
  <c r="DD25" i="7" s="1"/>
  <c r="BX25" i="7"/>
  <c r="B36" i="7"/>
  <c r="BX29" i="7"/>
  <c r="AS30" i="7"/>
  <c r="DD30" i="7" s="1"/>
  <c r="AS28" i="7"/>
  <c r="DD28" i="7" s="1"/>
  <c r="AS24" i="7"/>
  <c r="DD24" i="7" s="1"/>
  <c r="AS29" i="7"/>
  <c r="DD29" i="7" s="1"/>
  <c r="BX28" i="7"/>
  <c r="BX30" i="7"/>
  <c r="BX24" i="7"/>
  <c r="BW9" i="6"/>
  <c r="BW18" i="6"/>
  <c r="BW11" i="6"/>
  <c r="DB18" i="6"/>
  <c r="AF35" i="6"/>
  <c r="DB9" i="6"/>
  <c r="DB10" i="6"/>
  <c r="BW19" i="6"/>
  <c r="DB20" i="6"/>
  <c r="BW15" i="6"/>
  <c r="BW17" i="6"/>
  <c r="DB22" i="6"/>
  <c r="AF37" i="6"/>
  <c r="DB16" i="6"/>
  <c r="BW22" i="6"/>
  <c r="DB23" i="6"/>
  <c r="BW20" i="6"/>
  <c r="DB21" i="6"/>
  <c r="BW10" i="6"/>
  <c r="DB19" i="6"/>
  <c r="BW21" i="6"/>
  <c r="DB11" i="6"/>
  <c r="BW23" i="6"/>
  <c r="AF33" i="6"/>
  <c r="AF42" i="6"/>
  <c r="BW12" i="6"/>
  <c r="DB12" i="6"/>
  <c r="BW13" i="6"/>
  <c r="DB13" i="6"/>
  <c r="BW14" i="6"/>
  <c r="DB14" i="6"/>
  <c r="DB17" i="6"/>
  <c r="AF36" i="6"/>
  <c r="DB15" i="6"/>
  <c r="BW16" i="6"/>
  <c r="AF34" i="6"/>
  <c r="BV18" i="6"/>
  <c r="EG18" i="6" s="1"/>
  <c r="DA18" i="6"/>
  <c r="DA11" i="6"/>
  <c r="AE35" i="6"/>
  <c r="BV19" i="6"/>
  <c r="EG19" i="6" s="1"/>
  <c r="DA22" i="6"/>
  <c r="DA23" i="6"/>
  <c r="BV21" i="6"/>
  <c r="EG21" i="6" s="1"/>
  <c r="DA16" i="6"/>
  <c r="BV12" i="6"/>
  <c r="EG12" i="6" s="1"/>
  <c r="BV9" i="6"/>
  <c r="EG9" i="6" s="1"/>
  <c r="BV22" i="6"/>
  <c r="EG22" i="6" s="1"/>
  <c r="AE42" i="6"/>
  <c r="DA19" i="6"/>
  <c r="DA12" i="6"/>
  <c r="DA20" i="6"/>
  <c r="BV13" i="6"/>
  <c r="EG13" i="6" s="1"/>
  <c r="DA9" i="6"/>
  <c r="DA13" i="6"/>
  <c r="BV17" i="6"/>
  <c r="EG17" i="6" s="1"/>
  <c r="BV14" i="6"/>
  <c r="EG14" i="6" s="1"/>
  <c r="BV20" i="6"/>
  <c r="EG20" i="6" s="1"/>
  <c r="DA14" i="6"/>
  <c r="DA21" i="6"/>
  <c r="AE34" i="6"/>
  <c r="BV15" i="6"/>
  <c r="EG15" i="6" s="1"/>
  <c r="AE37" i="6"/>
  <c r="DA17" i="6"/>
  <c r="BV10" i="6"/>
  <c r="EG10" i="6" s="1"/>
  <c r="DA10" i="6"/>
  <c r="AE36" i="6"/>
  <c r="DA15" i="6"/>
  <c r="BV11" i="6"/>
  <c r="EG11" i="6" s="1"/>
  <c r="BV16" i="6"/>
  <c r="EG16" i="6" s="1"/>
  <c r="AE33" i="6"/>
  <c r="BV23" i="6"/>
  <c r="EG23" i="6" s="1"/>
  <c r="BU20" i="6"/>
  <c r="EF20" i="6" s="1"/>
  <c r="CZ20" i="6"/>
  <c r="BU21" i="6"/>
  <c r="EF21" i="6" s="1"/>
  <c r="CZ21" i="6"/>
  <c r="BU22" i="6"/>
  <c r="EF22" i="6" s="1"/>
  <c r="CZ22" i="6"/>
  <c r="BU23" i="6"/>
  <c r="EF23" i="6" s="1"/>
  <c r="CZ23" i="6"/>
  <c r="AD33" i="6"/>
  <c r="CZ16" i="6"/>
  <c r="AD34" i="6"/>
  <c r="AD35" i="6"/>
  <c r="AD36" i="6"/>
  <c r="AD37" i="6"/>
  <c r="AD42" i="6"/>
  <c r="BU9" i="6"/>
  <c r="EF9" i="6" s="1"/>
  <c r="BU16" i="6"/>
  <c r="EF16" i="6" s="1"/>
  <c r="CZ15" i="6"/>
  <c r="BU15" i="6"/>
  <c r="EF15" i="6" s="1"/>
  <c r="CZ14" i="6"/>
  <c r="BU14" i="6"/>
  <c r="EF14" i="6" s="1"/>
  <c r="CZ13" i="6"/>
  <c r="BU13" i="6"/>
  <c r="EF13" i="6" s="1"/>
  <c r="CZ12" i="6"/>
  <c r="BU12" i="6"/>
  <c r="EF12" i="6" s="1"/>
  <c r="CZ11" i="6"/>
  <c r="BU11" i="6"/>
  <c r="EF11" i="6" s="1"/>
  <c r="CZ10" i="6"/>
  <c r="BU10" i="6"/>
  <c r="EF10" i="6" s="1"/>
  <c r="CZ9" i="6"/>
  <c r="BU17" i="6"/>
  <c r="EF17" i="6" s="1"/>
  <c r="CZ17" i="6"/>
  <c r="BU18" i="6"/>
  <c r="EF18" i="6" s="1"/>
  <c r="CZ18" i="6"/>
  <c r="BU19" i="6"/>
  <c r="EF19" i="6" s="1"/>
  <c r="CZ19" i="6"/>
  <c r="CY11" i="6"/>
  <c r="AC34" i="6"/>
  <c r="CY23" i="6"/>
  <c r="CY14" i="6"/>
  <c r="BT18" i="6"/>
  <c r="EE18" i="6" s="1"/>
  <c r="CY20" i="6"/>
  <c r="CY19" i="6"/>
  <c r="AC33" i="6"/>
  <c r="CY16" i="6"/>
  <c r="BT21" i="6"/>
  <c r="EE21" i="6" s="1"/>
  <c r="CY10" i="6"/>
  <c r="AC37" i="6"/>
  <c r="BT14" i="6"/>
  <c r="EE14" i="6" s="1"/>
  <c r="CY9" i="6"/>
  <c r="BT10" i="6"/>
  <c r="EE10" i="6" s="1"/>
  <c r="AC43" i="6"/>
  <c r="CY12" i="6"/>
  <c r="BT11" i="6"/>
  <c r="EE11" i="6" s="1"/>
  <c r="BT16" i="6"/>
  <c r="EE16" i="6" s="1"/>
  <c r="AC35" i="6"/>
  <c r="BT19" i="6"/>
  <c r="EE19" i="6" s="1"/>
  <c r="BT13" i="6"/>
  <c r="EE13" i="6" s="1"/>
  <c r="CY15" i="6"/>
  <c r="CY22" i="6"/>
  <c r="BT17" i="6"/>
  <c r="EE17" i="6" s="1"/>
  <c r="CY21" i="6"/>
  <c r="CY17" i="6"/>
  <c r="CY18" i="6"/>
  <c r="CY13" i="6"/>
  <c r="AC36" i="6"/>
  <c r="BT12" i="6"/>
  <c r="EE12" i="6" s="1"/>
  <c r="AC42" i="6"/>
  <c r="BT23" i="6"/>
  <c r="EE23" i="6" s="1"/>
  <c r="BT22" i="6"/>
  <c r="EE22" i="6" s="1"/>
  <c r="BT15" i="6"/>
  <c r="EE15" i="6" s="1"/>
  <c r="BT20" i="6"/>
  <c r="EE20" i="6" s="1"/>
  <c r="BS19" i="6"/>
  <c r="ED19" i="6" s="1"/>
  <c r="CX23" i="6"/>
  <c r="CX20" i="6"/>
  <c r="CX16" i="6"/>
  <c r="CX10" i="6"/>
  <c r="CX17" i="6"/>
  <c r="CX18" i="6"/>
  <c r="CX14" i="6"/>
  <c r="BS11" i="6"/>
  <c r="ED11" i="6" s="1"/>
  <c r="BS10" i="6"/>
  <c r="ED10" i="6" s="1"/>
  <c r="BS24" i="6"/>
  <c r="CX11" i="6"/>
  <c r="BS22" i="6"/>
  <c r="ED22" i="6" s="1"/>
  <c r="AB42" i="6"/>
  <c r="CX9" i="6"/>
  <c r="BS21" i="6"/>
  <c r="ED21" i="6" s="1"/>
  <c r="BS12" i="6"/>
  <c r="ED12" i="6" s="1"/>
  <c r="BS23" i="6"/>
  <c r="ED23" i="6" s="1"/>
  <c r="AB37" i="6"/>
  <c r="BS14" i="6"/>
  <c r="ED14" i="6" s="1"/>
  <c r="BS15" i="6"/>
  <c r="ED15" i="6" s="1"/>
  <c r="AB43" i="6"/>
  <c r="BS18" i="6"/>
  <c r="ED18" i="6" s="1"/>
  <c r="AB35" i="6"/>
  <c r="CX13" i="6"/>
  <c r="AB33" i="6"/>
  <c r="CX22" i="6"/>
  <c r="CX19" i="6"/>
  <c r="CX21" i="6"/>
  <c r="CX12" i="6"/>
  <c r="BS17" i="6"/>
  <c r="ED17" i="6" s="1"/>
  <c r="CX15" i="6"/>
  <c r="BS20" i="6"/>
  <c r="ED20" i="6" s="1"/>
  <c r="AB36" i="6"/>
  <c r="BS16" i="6"/>
  <c r="ED16" i="6" s="1"/>
  <c r="AB34" i="6"/>
  <c r="BS13" i="6"/>
  <c r="ED13" i="6" s="1"/>
  <c r="CW10" i="6"/>
  <c r="CW16" i="6"/>
  <c r="CW23" i="6"/>
  <c r="BR11" i="6"/>
  <c r="EC11" i="6" s="1"/>
  <c r="CW11" i="6"/>
  <c r="BR12" i="6"/>
  <c r="EC12" i="6" s="1"/>
  <c r="BR23" i="6"/>
  <c r="EC23" i="6" s="1"/>
  <c r="BR20" i="6"/>
  <c r="EC20" i="6" s="1"/>
  <c r="CW18" i="6"/>
  <c r="AA37" i="6"/>
  <c r="AA42" i="6"/>
  <c r="CW13" i="6"/>
  <c r="CW22" i="6"/>
  <c r="AA36" i="6"/>
  <c r="CW19" i="6"/>
  <c r="BR14" i="6"/>
  <c r="EC14" i="6" s="1"/>
  <c r="CW14" i="6"/>
  <c r="CW12" i="6"/>
  <c r="AA35" i="6"/>
  <c r="BR22" i="6"/>
  <c r="EC22" i="6" s="1"/>
  <c r="CW17" i="6"/>
  <c r="BR15" i="6"/>
  <c r="EC15" i="6" s="1"/>
  <c r="BR13" i="6"/>
  <c r="EC13" i="6" s="1"/>
  <c r="BR19" i="6"/>
  <c r="EC19" i="6" s="1"/>
  <c r="AA34" i="6"/>
  <c r="CW15" i="6"/>
  <c r="CW21" i="6"/>
  <c r="BR16" i="6"/>
  <c r="EC16" i="6" s="1"/>
  <c r="AA33" i="6"/>
  <c r="BR18" i="6"/>
  <c r="EC18" i="6" s="1"/>
  <c r="BR17" i="6"/>
  <c r="EC17" i="6" s="1"/>
  <c r="CW9" i="6"/>
  <c r="BR21" i="6"/>
  <c r="EC21" i="6" s="1"/>
  <c r="CW20" i="6"/>
  <c r="BR24" i="6"/>
  <c r="BR10" i="6"/>
  <c r="EC10" i="6" s="1"/>
  <c r="CV20" i="6"/>
  <c r="CV12" i="6"/>
  <c r="BQ19" i="6"/>
  <c r="EB19" i="6" s="1"/>
  <c r="BQ18" i="6"/>
  <c r="EB18" i="6" s="1"/>
  <c r="BQ16" i="6"/>
  <c r="EB16" i="6" s="1"/>
  <c r="CV14" i="6"/>
  <c r="Z36" i="6"/>
  <c r="BQ22" i="6"/>
  <c r="EB22" i="6" s="1"/>
  <c r="Z34" i="6"/>
  <c r="BQ21" i="6"/>
  <c r="EB21" i="6" s="1"/>
  <c r="BQ13" i="6"/>
  <c r="EB13" i="6" s="1"/>
  <c r="CV15" i="6"/>
  <c r="Z33" i="6"/>
  <c r="BQ15" i="6"/>
  <c r="EB15" i="6" s="1"/>
  <c r="Z37" i="6"/>
  <c r="CV22" i="6"/>
  <c r="CV17" i="6"/>
  <c r="CV21" i="6"/>
  <c r="BQ23" i="6"/>
  <c r="EB23" i="6" s="1"/>
  <c r="CV13" i="6"/>
  <c r="Z35" i="6"/>
  <c r="BQ20" i="6"/>
  <c r="EB20" i="6" s="1"/>
  <c r="CV9" i="6"/>
  <c r="BQ17" i="6"/>
  <c r="EB17" i="6" s="1"/>
  <c r="BQ12" i="6"/>
  <c r="EB12" i="6" s="1"/>
  <c r="CV18" i="6"/>
  <c r="CV11" i="6"/>
  <c r="BQ24" i="6"/>
  <c r="BQ10" i="6"/>
  <c r="EB10" i="6" s="1"/>
  <c r="CV19" i="6"/>
  <c r="BQ11" i="6"/>
  <c r="EB11" i="6" s="1"/>
  <c r="CV10" i="6"/>
  <c r="BQ14" i="6"/>
  <c r="EB14" i="6" s="1"/>
  <c r="CV23" i="6"/>
  <c r="Z42" i="6"/>
  <c r="CV16" i="6"/>
  <c r="Y34" i="6"/>
  <c r="CU14" i="6"/>
  <c r="BP19" i="6"/>
  <c r="EA19" i="6" s="1"/>
  <c r="CU9" i="6"/>
  <c r="CU18" i="6"/>
  <c r="Y35" i="6"/>
  <c r="BP23" i="6"/>
  <c r="EA23" i="6" s="1"/>
  <c r="Y36" i="6"/>
  <c r="CU17" i="6"/>
  <c r="BP20" i="6"/>
  <c r="EA20" i="6" s="1"/>
  <c r="BP21" i="6"/>
  <c r="EA21" i="6" s="1"/>
  <c r="BP17" i="6"/>
  <c r="EA17" i="6" s="1"/>
  <c r="CU15" i="6"/>
  <c r="BP22" i="6"/>
  <c r="EA22" i="6" s="1"/>
  <c r="BP12" i="6"/>
  <c r="EA12" i="6" s="1"/>
  <c r="BP14" i="6"/>
  <c r="EA14" i="6" s="1"/>
  <c r="CU19" i="6"/>
  <c r="CU22" i="6"/>
  <c r="BP24" i="6"/>
  <c r="BP10" i="6"/>
  <c r="EA10" i="6" s="1"/>
  <c r="CU21" i="6"/>
  <c r="CU13" i="6"/>
  <c r="CU11" i="6"/>
  <c r="BP16" i="6"/>
  <c r="EA16" i="6" s="1"/>
  <c r="Y42" i="6"/>
  <c r="CU20" i="6"/>
  <c r="CU10" i="6"/>
  <c r="BP13" i="6"/>
  <c r="EA13" i="6" s="1"/>
  <c r="Y37" i="6"/>
  <c r="CU23" i="6"/>
  <c r="BP15" i="6"/>
  <c r="EA15" i="6" s="1"/>
  <c r="Y33" i="6"/>
  <c r="BP11" i="6"/>
  <c r="EA11" i="6" s="1"/>
  <c r="CU12" i="6"/>
  <c r="CU16" i="6"/>
  <c r="BP18" i="6"/>
  <c r="EA18" i="6" s="1"/>
  <c r="CT18" i="6"/>
  <c r="X37" i="6"/>
  <c r="CT16" i="6"/>
  <c r="BO18" i="6"/>
  <c r="DZ18" i="6" s="1"/>
  <c r="BO16" i="6"/>
  <c r="DZ16" i="6" s="1"/>
  <c r="X35" i="6"/>
  <c r="BO23" i="6"/>
  <c r="DZ23" i="6" s="1"/>
  <c r="CT15" i="6"/>
  <c r="BO15" i="6"/>
  <c r="DZ15" i="6" s="1"/>
  <c r="X33" i="6"/>
  <c r="CT14" i="6"/>
  <c r="CT21" i="6"/>
  <c r="CT17" i="6"/>
  <c r="BO14" i="6"/>
  <c r="DZ14" i="6" s="1"/>
  <c r="CT13" i="6"/>
  <c r="BO13" i="6"/>
  <c r="DZ13" i="6" s="1"/>
  <c r="CT23" i="6"/>
  <c r="CT12" i="6"/>
  <c r="BO12" i="6"/>
  <c r="DZ12" i="6" s="1"/>
  <c r="BO22" i="6"/>
  <c r="DZ22" i="6" s="1"/>
  <c r="BO17" i="6"/>
  <c r="DZ17" i="6" s="1"/>
  <c r="X36" i="6"/>
  <c r="CT11" i="6"/>
  <c r="BO11" i="6"/>
  <c r="DZ11" i="6" s="1"/>
  <c r="X34" i="6"/>
  <c r="CT10" i="6"/>
  <c r="BO10" i="6"/>
  <c r="DZ10" i="6" s="1"/>
  <c r="X42" i="6"/>
  <c r="CT9" i="6"/>
  <c r="BO21" i="6"/>
  <c r="DZ21" i="6" s="1"/>
  <c r="BO24" i="6"/>
  <c r="CT22" i="6"/>
  <c r="CT20" i="6"/>
  <c r="BO20" i="6"/>
  <c r="DZ20" i="6" s="1"/>
  <c r="CT19" i="6"/>
  <c r="BO19" i="6"/>
  <c r="DZ19" i="6" s="1"/>
  <c r="BN23" i="6"/>
  <c r="DY23" i="6" s="1"/>
  <c r="CS16" i="6"/>
  <c r="W36" i="6"/>
  <c r="BN15" i="6"/>
  <c r="DY15" i="6" s="1"/>
  <c r="CS15" i="6"/>
  <c r="BN22" i="6"/>
  <c r="DY22" i="6" s="1"/>
  <c r="BN19" i="6"/>
  <c r="DY19" i="6" s="1"/>
  <c r="CS11" i="6"/>
  <c r="W33" i="6"/>
  <c r="CS23" i="6"/>
  <c r="BN13" i="6"/>
  <c r="DY13" i="6" s="1"/>
  <c r="BN24" i="6"/>
  <c r="BN11" i="6"/>
  <c r="DY11" i="6" s="1"/>
  <c r="CS9" i="6"/>
  <c r="BN21" i="6"/>
  <c r="DY21" i="6" s="1"/>
  <c r="CS10" i="6"/>
  <c r="BN20" i="6"/>
  <c r="DY20" i="6" s="1"/>
  <c r="CS14" i="6"/>
  <c r="BN17" i="6"/>
  <c r="DY17" i="6" s="1"/>
  <c r="W42" i="6"/>
  <c r="CS12" i="6"/>
  <c r="BN16" i="6"/>
  <c r="DY16" i="6" s="1"/>
  <c r="BN18" i="6"/>
  <c r="DY18" i="6" s="1"/>
  <c r="W34" i="6"/>
  <c r="W35" i="6"/>
  <c r="CS21" i="6"/>
  <c r="CS22" i="6"/>
  <c r="BN12" i="6"/>
  <c r="DY12" i="6" s="1"/>
  <c r="CS18" i="6"/>
  <c r="CS13" i="6"/>
  <c r="BN14" i="6"/>
  <c r="DY14" i="6" s="1"/>
  <c r="CS17" i="6"/>
  <c r="CS19" i="6"/>
  <c r="BN10" i="6"/>
  <c r="DY10" i="6" s="1"/>
  <c r="CS20" i="6"/>
  <c r="W37" i="6"/>
  <c r="BM18" i="6"/>
  <c r="DX18" i="6" s="1"/>
  <c r="CR15" i="6"/>
  <c r="BM19" i="6"/>
  <c r="DX19" i="6" s="1"/>
  <c r="BM24" i="6"/>
  <c r="CR21" i="6"/>
  <c r="BM16" i="6"/>
  <c r="DX16" i="6" s="1"/>
  <c r="BM15" i="6"/>
  <c r="DX15" i="6" s="1"/>
  <c r="BM17" i="6"/>
  <c r="DX17" i="6" s="1"/>
  <c r="CR14" i="6"/>
  <c r="BM14" i="6"/>
  <c r="DX14" i="6" s="1"/>
  <c r="CR9" i="6"/>
  <c r="CR23" i="6"/>
  <c r="V37" i="6"/>
  <c r="CR18" i="6"/>
  <c r="BM21" i="6"/>
  <c r="DX21" i="6" s="1"/>
  <c r="BM10" i="6"/>
  <c r="DX10" i="6" s="1"/>
  <c r="CR10" i="6"/>
  <c r="CR13" i="6"/>
  <c r="V36" i="6"/>
  <c r="CR19" i="6"/>
  <c r="BM11" i="6"/>
  <c r="DX11" i="6" s="1"/>
  <c r="BM23" i="6"/>
  <c r="DX23" i="6" s="1"/>
  <c r="CR20" i="6"/>
  <c r="V42" i="6"/>
  <c r="V35" i="6"/>
  <c r="CR11" i="6"/>
  <c r="CR16" i="6"/>
  <c r="V43" i="6"/>
  <c r="BM12" i="6"/>
  <c r="DX12" i="6" s="1"/>
  <c r="CR17" i="6"/>
  <c r="V34" i="6"/>
  <c r="CR22" i="6"/>
  <c r="CR12" i="6"/>
  <c r="BM20" i="6"/>
  <c r="DX20" i="6" s="1"/>
  <c r="BM13" i="6"/>
  <c r="DX13" i="6" s="1"/>
  <c r="V33" i="6"/>
  <c r="BM22" i="6"/>
  <c r="DX22" i="6" s="1"/>
  <c r="BL21" i="6"/>
  <c r="DW21" i="6" s="1"/>
  <c r="U36" i="6"/>
  <c r="CQ23" i="6"/>
  <c r="U37" i="6"/>
  <c r="BL23" i="6"/>
  <c r="DW23" i="6" s="1"/>
  <c r="U43" i="6"/>
  <c r="BL12" i="6"/>
  <c r="DW12" i="6" s="1"/>
  <c r="CQ10" i="6"/>
  <c r="BL11" i="6"/>
  <c r="DW11" i="6" s="1"/>
  <c r="CQ9" i="6"/>
  <c r="CQ21" i="6"/>
  <c r="BL24" i="6"/>
  <c r="CQ14" i="6"/>
  <c r="CQ20" i="6"/>
  <c r="U34" i="6"/>
  <c r="CQ16" i="6"/>
  <c r="CQ22" i="6"/>
  <c r="BL18" i="6"/>
  <c r="DW18" i="6" s="1"/>
  <c r="CQ12" i="6"/>
  <c r="CQ19" i="6"/>
  <c r="U42" i="6"/>
  <c r="BL17" i="6"/>
  <c r="DW17" i="6" s="1"/>
  <c r="BL10" i="6"/>
  <c r="DW10" i="6" s="1"/>
  <c r="BL20" i="6"/>
  <c r="DW20" i="6" s="1"/>
  <c r="BL13" i="6"/>
  <c r="DW13" i="6" s="1"/>
  <c r="CQ13" i="6"/>
  <c r="BL15" i="6"/>
  <c r="DW15" i="6" s="1"/>
  <c r="BL14" i="6"/>
  <c r="DW14" i="6" s="1"/>
  <c r="BL16" i="6"/>
  <c r="DW16" i="6" s="1"/>
  <c r="BL19" i="6"/>
  <c r="DW19" i="6" s="1"/>
  <c r="U35" i="6"/>
  <c r="U33" i="6"/>
  <c r="CQ17" i="6"/>
  <c r="CQ15" i="6"/>
  <c r="CQ18" i="6"/>
  <c r="CQ11" i="6"/>
  <c r="BL22" i="6"/>
  <c r="DW22" i="6" s="1"/>
  <c r="BK10" i="6"/>
  <c r="DV10" i="6" s="1"/>
  <c r="CP9" i="6"/>
  <c r="CP13" i="6"/>
  <c r="T36" i="6"/>
  <c r="CP23" i="6"/>
  <c r="BK23" i="6"/>
  <c r="DV23" i="6" s="1"/>
  <c r="BK15" i="6"/>
  <c r="DV15" i="6" s="1"/>
  <c r="CP19" i="6"/>
  <c r="CP22" i="6"/>
  <c r="BK22" i="6"/>
  <c r="DV22" i="6" s="1"/>
  <c r="T33" i="6"/>
  <c r="CP14" i="6"/>
  <c r="CP21" i="6"/>
  <c r="BK17" i="6"/>
  <c r="DV17" i="6" s="1"/>
  <c r="T42" i="6"/>
  <c r="CP18" i="6"/>
  <c r="BK18" i="6"/>
  <c r="DV18" i="6" s="1"/>
  <c r="CP16" i="6"/>
  <c r="BK16" i="6"/>
  <c r="DV16" i="6" s="1"/>
  <c r="T35" i="6"/>
  <c r="BK19" i="6"/>
  <c r="DV19" i="6" s="1"/>
  <c r="CP15" i="6"/>
  <c r="CP17" i="6"/>
  <c r="BK13" i="6"/>
  <c r="DV13" i="6" s="1"/>
  <c r="BK20" i="6"/>
  <c r="DV20" i="6" s="1"/>
  <c r="BK14" i="6"/>
  <c r="DV14" i="6" s="1"/>
  <c r="BK24" i="6"/>
  <c r="CP12" i="6"/>
  <c r="T37" i="6"/>
  <c r="BK12" i="6"/>
  <c r="DV12" i="6" s="1"/>
  <c r="T34" i="6"/>
  <c r="CP11" i="6"/>
  <c r="CP20" i="6"/>
  <c r="BK11" i="6"/>
  <c r="DV11" i="6" s="1"/>
  <c r="CP10" i="6"/>
  <c r="BK21" i="6"/>
  <c r="DV21" i="6" s="1"/>
  <c r="BJ14" i="6"/>
  <c r="DU14" i="6" s="1"/>
  <c r="CO12" i="6"/>
  <c r="CO18" i="6"/>
  <c r="CO22" i="6"/>
  <c r="CO19" i="6"/>
  <c r="BJ20" i="6"/>
  <c r="DU20" i="6" s="1"/>
  <c r="CO16" i="6"/>
  <c r="CO9" i="6"/>
  <c r="S36" i="6"/>
  <c r="CO17" i="6"/>
  <c r="BJ24" i="6"/>
  <c r="CO23" i="6"/>
  <c r="BJ17" i="6"/>
  <c r="DU17" i="6" s="1"/>
  <c r="S42" i="6"/>
  <c r="BJ13" i="6"/>
  <c r="DU13" i="6" s="1"/>
  <c r="CO13" i="6"/>
  <c r="BJ19" i="6"/>
  <c r="DU19" i="6" s="1"/>
  <c r="S37" i="6"/>
  <c r="BJ10" i="6"/>
  <c r="DU10" i="6" s="1"/>
  <c r="BJ21" i="6"/>
  <c r="DU21" i="6" s="1"/>
  <c r="CO15" i="6"/>
  <c r="CO10" i="6"/>
  <c r="BJ15" i="6"/>
  <c r="DU15" i="6" s="1"/>
  <c r="BJ23" i="6"/>
  <c r="DU23" i="6" s="1"/>
  <c r="S35" i="6"/>
  <c r="BJ11" i="6"/>
  <c r="DU11" i="6" s="1"/>
  <c r="BJ22" i="6"/>
  <c r="DU22" i="6" s="1"/>
  <c r="CO21" i="6"/>
  <c r="CO14" i="6"/>
  <c r="CO11" i="6"/>
  <c r="S34" i="6"/>
  <c r="BJ16" i="6"/>
  <c r="DU16" i="6" s="1"/>
  <c r="CO20" i="6"/>
  <c r="BJ12" i="6"/>
  <c r="DU12" i="6" s="1"/>
  <c r="BJ18" i="6"/>
  <c r="DU18" i="6" s="1"/>
  <c r="S33" i="6"/>
  <c r="CN15" i="6"/>
  <c r="CN22" i="6"/>
  <c r="BI21" i="6"/>
  <c r="DT21" i="6" s="1"/>
  <c r="BI20" i="6"/>
  <c r="DT20" i="6" s="1"/>
  <c r="BI22" i="6"/>
  <c r="DT22" i="6" s="1"/>
  <c r="CN10" i="6"/>
  <c r="BI19" i="6"/>
  <c r="DT19" i="6" s="1"/>
  <c r="CN21" i="6"/>
  <c r="BI14" i="6"/>
  <c r="DT14" i="6" s="1"/>
  <c r="BI11" i="6"/>
  <c r="DT11" i="6" s="1"/>
  <c r="CN18" i="6"/>
  <c r="BI17" i="6"/>
  <c r="DT17" i="6" s="1"/>
  <c r="R42" i="6"/>
  <c r="R35" i="6"/>
  <c r="BI24" i="6"/>
  <c r="BI23" i="6"/>
  <c r="DT23" i="6" s="1"/>
  <c r="CN11" i="6"/>
  <c r="CN17" i="6"/>
  <c r="R36" i="6"/>
  <c r="BI13" i="6"/>
  <c r="DT13" i="6" s="1"/>
  <c r="CN9" i="6"/>
  <c r="BI15" i="6"/>
  <c r="DT15" i="6" s="1"/>
  <c r="R34" i="6"/>
  <c r="BI18" i="6"/>
  <c r="DT18" i="6" s="1"/>
  <c r="CN19" i="6"/>
  <c r="CN13" i="6"/>
  <c r="BI16" i="6"/>
  <c r="DT16" i="6" s="1"/>
  <c r="CN14" i="6"/>
  <c r="R37" i="6"/>
  <c r="CN20" i="6"/>
  <c r="BI12" i="6"/>
  <c r="DT12" i="6" s="1"/>
  <c r="CN16" i="6"/>
  <c r="CN23" i="6"/>
  <c r="CN12" i="6"/>
  <c r="BI10" i="6"/>
  <c r="DT10" i="6" s="1"/>
  <c r="R33" i="6"/>
  <c r="CM16" i="6"/>
  <c r="Q35" i="6"/>
  <c r="CM21" i="6"/>
  <c r="CM15" i="6"/>
  <c r="CM19" i="6"/>
  <c r="BH19" i="6"/>
  <c r="DS19" i="6" s="1"/>
  <c r="BH16" i="6"/>
  <c r="DS16" i="6" s="1"/>
  <c r="BH15" i="6"/>
  <c r="DS15" i="6" s="1"/>
  <c r="BH22" i="6"/>
  <c r="DS22" i="6" s="1"/>
  <c r="BH17" i="6"/>
  <c r="DS17" i="6" s="1"/>
  <c r="Q42" i="6"/>
  <c r="Q34" i="6"/>
  <c r="Q33" i="6"/>
  <c r="CM14" i="6"/>
  <c r="BH20" i="6"/>
  <c r="DS20" i="6" s="1"/>
  <c r="BH13" i="6"/>
  <c r="DS13" i="6" s="1"/>
  <c r="CM22" i="6"/>
  <c r="CM17" i="6"/>
  <c r="CM13" i="6"/>
  <c r="Q37" i="6"/>
  <c r="BH12" i="6"/>
  <c r="DS12" i="6" s="1"/>
  <c r="CM11" i="6"/>
  <c r="BH18" i="6"/>
  <c r="DS18" i="6" s="1"/>
  <c r="BH14" i="6"/>
  <c r="DS14" i="6" s="1"/>
  <c r="BH23" i="6"/>
  <c r="DS23" i="6" s="1"/>
  <c r="CM12" i="6"/>
  <c r="Q36" i="6"/>
  <c r="BH11" i="6"/>
  <c r="DS11" i="6" s="1"/>
  <c r="CM10" i="6"/>
  <c r="BH21" i="6"/>
  <c r="DS21" i="6" s="1"/>
  <c r="BH10" i="6"/>
  <c r="DS10" i="6" s="1"/>
  <c r="CM23" i="6"/>
  <c r="BH24" i="6"/>
  <c r="CM20" i="6"/>
  <c r="CM18" i="6"/>
  <c r="CM9" i="6"/>
  <c r="CL23" i="6"/>
  <c r="BG23" i="6"/>
  <c r="DR23" i="6" s="1"/>
  <c r="CL18" i="6"/>
  <c r="BG13" i="6"/>
  <c r="DR13" i="6" s="1"/>
  <c r="CL21" i="6"/>
  <c r="CL10" i="6"/>
  <c r="P36" i="6"/>
  <c r="BG17" i="6"/>
  <c r="DR17" i="6" s="1"/>
  <c r="P42" i="6"/>
  <c r="CL19" i="6"/>
  <c r="BG21" i="6"/>
  <c r="DR21" i="6" s="1"/>
  <c r="CL16" i="6"/>
  <c r="CL12" i="6"/>
  <c r="CL15" i="6"/>
  <c r="CL13" i="6"/>
  <c r="P37" i="6"/>
  <c r="BG10" i="6"/>
  <c r="DR10" i="6" s="1"/>
  <c r="BG22" i="6"/>
  <c r="DR22" i="6" s="1"/>
  <c r="BG12" i="6"/>
  <c r="DR12" i="6" s="1"/>
  <c r="P34" i="6"/>
  <c r="CL11" i="6"/>
  <c r="BG19" i="6"/>
  <c r="DR19" i="6" s="1"/>
  <c r="BG14" i="6"/>
  <c r="DR14" i="6" s="1"/>
  <c r="BG11" i="6"/>
  <c r="DR11" i="6" s="1"/>
  <c r="P33" i="6"/>
  <c r="BG20" i="6"/>
  <c r="DR20" i="6" s="1"/>
  <c r="BG18" i="6"/>
  <c r="DR18" i="6" s="1"/>
  <c r="P35" i="6"/>
  <c r="BG24" i="6"/>
  <c r="CL17" i="6"/>
  <c r="BG16" i="6"/>
  <c r="DR16" i="6" s="1"/>
  <c r="CL14" i="6"/>
  <c r="BG15" i="6"/>
  <c r="DR15" i="6" s="1"/>
  <c r="CL22" i="6"/>
  <c r="CL20" i="6"/>
  <c r="CL9" i="6"/>
  <c r="O36" i="6"/>
  <c r="CK13" i="6"/>
  <c r="O34" i="6"/>
  <c r="CK11" i="6"/>
  <c r="CK19" i="6"/>
  <c r="BF18" i="6"/>
  <c r="DQ18" i="6" s="1"/>
  <c r="O43" i="6"/>
  <c r="BF17" i="6"/>
  <c r="DQ17" i="6" s="1"/>
  <c r="BF11" i="6"/>
  <c r="DQ11" i="6" s="1"/>
  <c r="CK20" i="6"/>
  <c r="BF22" i="6"/>
  <c r="DQ22" i="6" s="1"/>
  <c r="O37" i="6"/>
  <c r="O33" i="6"/>
  <c r="CK17" i="6"/>
  <c r="CK14" i="6"/>
  <c r="O42" i="6"/>
  <c r="BF10" i="6"/>
  <c r="DQ10" i="6" s="1"/>
  <c r="CK15" i="6"/>
  <c r="BF24" i="6"/>
  <c r="BF14" i="6"/>
  <c r="DQ14" i="6" s="1"/>
  <c r="BF23" i="6"/>
  <c r="DQ23" i="6" s="1"/>
  <c r="BF19" i="6"/>
  <c r="DQ19" i="6" s="1"/>
  <c r="CK18" i="6"/>
  <c r="CK12" i="6"/>
  <c r="CK16" i="6"/>
  <c r="CK23" i="6"/>
  <c r="CK21" i="6"/>
  <c r="BF16" i="6"/>
  <c r="DQ16" i="6" s="1"/>
  <c r="CK22" i="6"/>
  <c r="O35" i="6"/>
  <c r="BF21" i="6"/>
  <c r="DQ21" i="6" s="1"/>
  <c r="BF20" i="6"/>
  <c r="DQ20" i="6" s="1"/>
  <c r="BF15" i="6"/>
  <c r="DQ15" i="6" s="1"/>
  <c r="BF12" i="6"/>
  <c r="DQ12" i="6" s="1"/>
  <c r="BF13" i="6"/>
  <c r="DQ13" i="6" s="1"/>
  <c r="CK10" i="6"/>
  <c r="CK9" i="6"/>
  <c r="N37" i="6"/>
  <c r="N36" i="6"/>
  <c r="CJ15" i="6"/>
  <c r="N43" i="6"/>
  <c r="N34" i="6"/>
  <c r="BE14" i="6"/>
  <c r="DP14" i="6" s="1"/>
  <c r="N33" i="6"/>
  <c r="BE24" i="6"/>
  <c r="BE13" i="6"/>
  <c r="DP13" i="6" s="1"/>
  <c r="BE22" i="6"/>
  <c r="DP22" i="6" s="1"/>
  <c r="BE21" i="6"/>
  <c r="DP21" i="6" s="1"/>
  <c r="CJ22" i="6"/>
  <c r="CJ18" i="6"/>
  <c r="BE23" i="6"/>
  <c r="DP23" i="6" s="1"/>
  <c r="BE19" i="6"/>
  <c r="DP19" i="6" s="1"/>
  <c r="CJ12" i="6"/>
  <c r="CJ14" i="6"/>
  <c r="BE16" i="6"/>
  <c r="DP16" i="6" s="1"/>
  <c r="BE15" i="6"/>
  <c r="DP15" i="6" s="1"/>
  <c r="BE12" i="6"/>
  <c r="DP12" i="6" s="1"/>
  <c r="CJ17" i="6"/>
  <c r="CJ20" i="6"/>
  <c r="CJ11" i="6"/>
  <c r="N35" i="6"/>
  <c r="BE11" i="6"/>
  <c r="DP11" i="6" s="1"/>
  <c r="CJ19" i="6"/>
  <c r="CJ10" i="6"/>
  <c r="CJ21" i="6"/>
  <c r="BE18" i="6"/>
  <c r="DP18" i="6" s="1"/>
  <c r="CJ23" i="6"/>
  <c r="CJ16" i="6"/>
  <c r="BE10" i="6"/>
  <c r="DP10" i="6" s="1"/>
  <c r="BE20" i="6"/>
  <c r="DP20" i="6" s="1"/>
  <c r="CJ13" i="6"/>
  <c r="BE17" i="6"/>
  <c r="DP17" i="6" s="1"/>
  <c r="N42" i="6"/>
  <c r="CJ9" i="6"/>
  <c r="CI21" i="6"/>
  <c r="CI12" i="6"/>
  <c r="CI22" i="6"/>
  <c r="BD16" i="6"/>
  <c r="DO16" i="6" s="1"/>
  <c r="CI11" i="6"/>
  <c r="CI13" i="6"/>
  <c r="CI17" i="6"/>
  <c r="CI20" i="6"/>
  <c r="BD15" i="6"/>
  <c r="DO15" i="6" s="1"/>
  <c r="CI19" i="6"/>
  <c r="BD11" i="6"/>
  <c r="DO11" i="6" s="1"/>
  <c r="BD13" i="6"/>
  <c r="DO13" i="6" s="1"/>
  <c r="BD19" i="6"/>
  <c r="DO19" i="6" s="1"/>
  <c r="BD12" i="6"/>
  <c r="DO12" i="6" s="1"/>
  <c r="CI15" i="6"/>
  <c r="M34" i="6"/>
  <c r="BD21" i="6"/>
  <c r="DO21" i="6" s="1"/>
  <c r="M33" i="6"/>
  <c r="CI23" i="6"/>
  <c r="BD14" i="6"/>
  <c r="DO14" i="6" s="1"/>
  <c r="CI10" i="6"/>
  <c r="M35" i="6"/>
  <c r="CI16" i="6"/>
  <c r="CI14" i="6"/>
  <c r="CI18" i="6"/>
  <c r="BD18" i="6"/>
  <c r="DO18" i="6" s="1"/>
  <c r="BD20" i="6"/>
  <c r="DO20" i="6" s="1"/>
  <c r="M36" i="6"/>
  <c r="BD10" i="6"/>
  <c r="DO10" i="6" s="1"/>
  <c r="M37" i="6"/>
  <c r="M42" i="6"/>
  <c r="BD17" i="6"/>
  <c r="DO17" i="6" s="1"/>
  <c r="BD23" i="6"/>
  <c r="DO23" i="6" s="1"/>
  <c r="BD24" i="6"/>
  <c r="BD22" i="6"/>
  <c r="DO22" i="6" s="1"/>
  <c r="CI9" i="6"/>
  <c r="CH15" i="6"/>
  <c r="BC15" i="6"/>
  <c r="DN15" i="6" s="1"/>
  <c r="CH10" i="6"/>
  <c r="L35" i="6"/>
  <c r="CH11" i="6"/>
  <c r="CH14" i="6"/>
  <c r="CH16" i="6"/>
  <c r="CH17" i="6"/>
  <c r="BC13" i="6"/>
  <c r="DN13" i="6" s="1"/>
  <c r="BC16" i="6"/>
  <c r="DN16" i="6" s="1"/>
  <c r="CH19" i="6"/>
  <c r="BC20" i="6"/>
  <c r="DN20" i="6" s="1"/>
  <c r="BC19" i="6"/>
  <c r="DN19" i="6" s="1"/>
  <c r="CH18" i="6"/>
  <c r="L33" i="6"/>
  <c r="L36" i="6"/>
  <c r="CH21" i="6"/>
  <c r="L37" i="6"/>
  <c r="BC23" i="6"/>
  <c r="DN23" i="6" s="1"/>
  <c r="CH22" i="6"/>
  <c r="BC10" i="6"/>
  <c r="DN10" i="6" s="1"/>
  <c r="CH13" i="6"/>
  <c r="L42" i="6"/>
  <c r="BC11" i="6"/>
  <c r="DN11" i="6" s="1"/>
  <c r="BC21" i="6"/>
  <c r="DN21" i="6" s="1"/>
  <c r="BC12" i="6"/>
  <c r="DN12" i="6" s="1"/>
  <c r="BC17" i="6"/>
  <c r="DN17" i="6" s="1"/>
  <c r="BC18" i="6"/>
  <c r="DN18" i="6" s="1"/>
  <c r="BC24" i="6"/>
  <c r="CH23" i="6"/>
  <c r="CH20" i="6"/>
  <c r="L34" i="6"/>
  <c r="BC22" i="6"/>
  <c r="DN22" i="6" s="1"/>
  <c r="CH12" i="6"/>
  <c r="BC14" i="6"/>
  <c r="DN14" i="6" s="1"/>
  <c r="CH9" i="6"/>
  <c r="BB12" i="6"/>
  <c r="DM12" i="6" s="1"/>
  <c r="CG22" i="6"/>
  <c r="CG18" i="6"/>
  <c r="BB22" i="6"/>
  <c r="DM22" i="6" s="1"/>
  <c r="BB19" i="6"/>
  <c r="DM19" i="6" s="1"/>
  <c r="BB18" i="6"/>
  <c r="DM18" i="6" s="1"/>
  <c r="CG16" i="6"/>
  <c r="BB16" i="6"/>
  <c r="DM16" i="6" s="1"/>
  <c r="CG15" i="6"/>
  <c r="CG19" i="6"/>
  <c r="CG12" i="6"/>
  <c r="BB15" i="6"/>
  <c r="DM15" i="6" s="1"/>
  <c r="CG14" i="6"/>
  <c r="CG20" i="6"/>
  <c r="BB14" i="6"/>
  <c r="DM14" i="6" s="1"/>
  <c r="BB11" i="6"/>
  <c r="DM11" i="6" s="1"/>
  <c r="CG17" i="6"/>
  <c r="BB21" i="6"/>
  <c r="DM21" i="6" s="1"/>
  <c r="BB10" i="6"/>
  <c r="DM10" i="6" s="1"/>
  <c r="BB13" i="6"/>
  <c r="DM13" i="6" s="1"/>
  <c r="BB20" i="6"/>
  <c r="DM20" i="6" s="1"/>
  <c r="CG13" i="6"/>
  <c r="BB17" i="6"/>
  <c r="DM17" i="6" s="1"/>
  <c r="K42" i="6"/>
  <c r="K37" i="6"/>
  <c r="K36" i="6"/>
  <c r="K35" i="6"/>
  <c r="CG11" i="6"/>
  <c r="K34" i="6"/>
  <c r="K33" i="6"/>
  <c r="BB24" i="6"/>
  <c r="CG23" i="6"/>
  <c r="BB23" i="6"/>
  <c r="DM23" i="6" s="1"/>
  <c r="CG10" i="6"/>
  <c r="CG9" i="6"/>
  <c r="CG21" i="6"/>
  <c r="CF16" i="6"/>
  <c r="BA22" i="6"/>
  <c r="DL22" i="6" s="1"/>
  <c r="J33" i="6"/>
  <c r="CF10" i="6"/>
  <c r="BA17" i="6"/>
  <c r="DL17" i="6" s="1"/>
  <c r="BA13" i="6"/>
  <c r="DL13" i="6" s="1"/>
  <c r="J34" i="6"/>
  <c r="CF21" i="6"/>
  <c r="CF9" i="6"/>
  <c r="BA12" i="6"/>
  <c r="DL12" i="6" s="1"/>
  <c r="BA24" i="6"/>
  <c r="CF13" i="6"/>
  <c r="CF17" i="6"/>
  <c r="CF20" i="6"/>
  <c r="BA14" i="6"/>
  <c r="DL14" i="6" s="1"/>
  <c r="CF23" i="6"/>
  <c r="CF12" i="6"/>
  <c r="BA10" i="6"/>
  <c r="DL10" i="6" s="1"/>
  <c r="BA19" i="6"/>
  <c r="DL19" i="6" s="1"/>
  <c r="J35" i="6"/>
  <c r="CF15" i="6"/>
  <c r="BA23" i="6"/>
  <c r="DL23" i="6" s="1"/>
  <c r="BA20" i="6"/>
  <c r="DL20" i="6" s="1"/>
  <c r="CF14" i="6"/>
  <c r="CF22" i="6"/>
  <c r="CF18" i="6"/>
  <c r="J36" i="6"/>
  <c r="BA18" i="6"/>
  <c r="DL18" i="6" s="1"/>
  <c r="BA16" i="6"/>
  <c r="DL16" i="6" s="1"/>
  <c r="CF19" i="6"/>
  <c r="J37" i="6"/>
  <c r="BA15" i="6"/>
  <c r="DL15" i="6" s="1"/>
  <c r="BA21" i="6"/>
  <c r="DL21" i="6" s="1"/>
  <c r="BA11" i="6"/>
  <c r="DL11" i="6" s="1"/>
  <c r="J42" i="6"/>
  <c r="CF11" i="6"/>
  <c r="I35" i="6"/>
  <c r="I33" i="6"/>
  <c r="AZ18" i="6"/>
  <c r="DK18" i="6" s="1"/>
  <c r="CE17" i="6"/>
  <c r="I34" i="6"/>
  <c r="CE16" i="6"/>
  <c r="AZ19" i="6"/>
  <c r="DK19" i="6" s="1"/>
  <c r="AZ12" i="6"/>
  <c r="DK12" i="6" s="1"/>
  <c r="AZ13" i="6"/>
  <c r="DK13" i="6" s="1"/>
  <c r="CE10" i="6"/>
  <c r="AZ22" i="6"/>
  <c r="DK22" i="6" s="1"/>
  <c r="AZ14" i="6"/>
  <c r="DK14" i="6" s="1"/>
  <c r="CE18" i="6"/>
  <c r="CE22" i="6"/>
  <c r="CE11" i="6"/>
  <c r="AZ23" i="6"/>
  <c r="DK23" i="6" s="1"/>
  <c r="AZ20" i="6"/>
  <c r="DK20" i="6" s="1"/>
  <c r="CE19" i="6"/>
  <c r="CE14" i="6"/>
  <c r="I36" i="6"/>
  <c r="CE23" i="6"/>
  <c r="AZ10" i="6"/>
  <c r="DK10" i="6" s="1"/>
  <c r="I37" i="6"/>
  <c r="CE12" i="6"/>
  <c r="CE21" i="6"/>
  <c r="I42" i="6"/>
  <c r="CE20" i="6"/>
  <c r="AZ24" i="6"/>
  <c r="CE9" i="6"/>
  <c r="AZ17" i="6"/>
  <c r="DK17" i="6" s="1"/>
  <c r="CE13" i="6"/>
  <c r="CE15" i="6"/>
  <c r="AZ16" i="6"/>
  <c r="DK16" i="6" s="1"/>
  <c r="AZ15" i="6"/>
  <c r="DK15" i="6" s="1"/>
  <c r="AZ11" i="6"/>
  <c r="DK11" i="6" s="1"/>
  <c r="AZ21" i="6"/>
  <c r="DK21" i="6" s="1"/>
  <c r="AY24" i="6"/>
  <c r="H34" i="6"/>
  <c r="CD23" i="6"/>
  <c r="H35" i="6"/>
  <c r="AY12" i="6"/>
  <c r="DJ12" i="6" s="1"/>
  <c r="CD15" i="6"/>
  <c r="CD19" i="6"/>
  <c r="AY14" i="6"/>
  <c r="DJ14" i="6" s="1"/>
  <c r="AY10" i="6"/>
  <c r="DJ10" i="6" s="1"/>
  <c r="AY19" i="6"/>
  <c r="DJ19" i="6" s="1"/>
  <c r="CD18" i="6"/>
  <c r="H36" i="6"/>
  <c r="CD12" i="6"/>
  <c r="H37" i="6"/>
  <c r="CD21" i="6"/>
  <c r="H42" i="6"/>
  <c r="H33" i="6"/>
  <c r="CD11" i="6"/>
  <c r="H43" i="6"/>
  <c r="AY16" i="6"/>
  <c r="DJ16" i="6" s="1"/>
  <c r="CD17" i="6"/>
  <c r="CD13" i="6"/>
  <c r="AY22" i="6"/>
  <c r="DJ22" i="6" s="1"/>
  <c r="AY21" i="6"/>
  <c r="DJ21" i="6" s="1"/>
  <c r="AY11" i="6"/>
  <c r="DJ11" i="6" s="1"/>
  <c r="CD20" i="6"/>
  <c r="CD22" i="6"/>
  <c r="CD16" i="6"/>
  <c r="AY15" i="6"/>
  <c r="DJ15" i="6" s="1"/>
  <c r="AY20" i="6"/>
  <c r="DJ20" i="6" s="1"/>
  <c r="CD10" i="6"/>
  <c r="AY23" i="6"/>
  <c r="DJ23" i="6" s="1"/>
  <c r="CD9" i="6"/>
  <c r="AY13" i="6"/>
  <c r="DJ13" i="6" s="1"/>
  <c r="AY18" i="6"/>
  <c r="DJ18" i="6" s="1"/>
  <c r="AY17" i="6"/>
  <c r="DJ17" i="6" s="1"/>
  <c r="CD14" i="6"/>
  <c r="G34" i="6"/>
  <c r="G35" i="6"/>
  <c r="AX12" i="6"/>
  <c r="DI12" i="6" s="1"/>
  <c r="AX14" i="6"/>
  <c r="DI14" i="6" s="1"/>
  <c r="CC19" i="6"/>
  <c r="G37" i="6"/>
  <c r="G42" i="6"/>
  <c r="CC11" i="6"/>
  <c r="AX22" i="6"/>
  <c r="DI22" i="6" s="1"/>
  <c r="CC22" i="6"/>
  <c r="AX16" i="6"/>
  <c r="DI16" i="6" s="1"/>
  <c r="AX23" i="6"/>
  <c r="DI23" i="6" s="1"/>
  <c r="CC16" i="6"/>
  <c r="AX13" i="6"/>
  <c r="DI13" i="6" s="1"/>
  <c r="AX18" i="6"/>
  <c r="DI18" i="6" s="1"/>
  <c r="AX11" i="6"/>
  <c r="DI11" i="6" s="1"/>
  <c r="CC18" i="6"/>
  <c r="CC12" i="6"/>
  <c r="AX10" i="6"/>
  <c r="DI10" i="6" s="1"/>
  <c r="CC17" i="6"/>
  <c r="CC20" i="6"/>
  <c r="CC13" i="6"/>
  <c r="AX15" i="6"/>
  <c r="DI15" i="6" s="1"/>
  <c r="AX21" i="6"/>
  <c r="DI21" i="6" s="1"/>
  <c r="AX24" i="6"/>
  <c r="AX20" i="6"/>
  <c r="DI20" i="6" s="1"/>
  <c r="CC23" i="6"/>
  <c r="G36" i="6"/>
  <c r="G43" i="6"/>
  <c r="CC15" i="6"/>
  <c r="AX17" i="6"/>
  <c r="DI17" i="6" s="1"/>
  <c r="CC10" i="6"/>
  <c r="AX19" i="6"/>
  <c r="DI19" i="6" s="1"/>
  <c r="CC9" i="6"/>
  <c r="CC21" i="6"/>
  <c r="G33" i="6"/>
  <c r="CC14" i="6"/>
  <c r="CB12" i="6"/>
  <c r="CB18" i="6"/>
  <c r="CB15" i="6"/>
  <c r="AW13" i="6"/>
  <c r="DH13" i="6" s="1"/>
  <c r="AW18" i="6"/>
  <c r="DH18" i="6" s="1"/>
  <c r="AW10" i="6"/>
  <c r="DH10" i="6" s="1"/>
  <c r="CB13" i="6"/>
  <c r="AW15" i="6"/>
  <c r="DH15" i="6" s="1"/>
  <c r="CB14" i="6"/>
  <c r="CB17" i="6"/>
  <c r="AW17" i="6"/>
  <c r="DH17" i="6" s="1"/>
  <c r="AW14" i="6"/>
  <c r="DH14" i="6" s="1"/>
  <c r="F42" i="6"/>
  <c r="CB10" i="6"/>
  <c r="F37" i="6"/>
  <c r="F36" i="6"/>
  <c r="F35" i="6"/>
  <c r="F34" i="6"/>
  <c r="F33" i="6"/>
  <c r="AW24" i="6"/>
  <c r="AW11" i="6"/>
  <c r="DH11" i="6" s="1"/>
  <c r="CB23" i="6"/>
  <c r="AW23" i="6"/>
  <c r="DH23" i="6" s="1"/>
  <c r="CB22" i="6"/>
  <c r="AW22" i="6"/>
  <c r="DH22" i="6" s="1"/>
  <c r="CB21" i="6"/>
  <c r="CB11" i="6"/>
  <c r="AW21" i="6"/>
  <c r="DH21" i="6" s="1"/>
  <c r="CB16" i="6"/>
  <c r="CB20" i="6"/>
  <c r="AW20" i="6"/>
  <c r="DH20" i="6" s="1"/>
  <c r="AW12" i="6"/>
  <c r="DH12" i="6" s="1"/>
  <c r="CB9" i="6"/>
  <c r="CB19" i="6"/>
  <c r="AW16" i="6"/>
  <c r="DH16" i="6" s="1"/>
  <c r="AW19" i="6"/>
  <c r="DH19" i="6" s="1"/>
  <c r="AV14" i="6"/>
  <c r="DG14" i="6" s="1"/>
  <c r="CA22" i="6"/>
  <c r="AV20" i="6"/>
  <c r="DG20" i="6" s="1"/>
  <c r="AV11" i="6"/>
  <c r="DG11" i="6" s="1"/>
  <c r="CA20" i="6"/>
  <c r="CA23" i="6"/>
  <c r="AV10" i="6"/>
  <c r="DG10" i="6" s="1"/>
  <c r="AV12" i="6"/>
  <c r="DG12" i="6" s="1"/>
  <c r="E37" i="6"/>
  <c r="CA13" i="6"/>
  <c r="CA19" i="6"/>
  <c r="CA10" i="6"/>
  <c r="AV21" i="6"/>
  <c r="DG21" i="6" s="1"/>
  <c r="AV17" i="6"/>
  <c r="DG17" i="6" s="1"/>
  <c r="AV13" i="6"/>
  <c r="DG13" i="6" s="1"/>
  <c r="CA18" i="6"/>
  <c r="AV16" i="6"/>
  <c r="DG16" i="6" s="1"/>
  <c r="AV15" i="6"/>
  <c r="DG15" i="6" s="1"/>
  <c r="CA16" i="6"/>
  <c r="E42" i="6"/>
  <c r="E35" i="6"/>
  <c r="CA11" i="6"/>
  <c r="CA14" i="6"/>
  <c r="AV19" i="6"/>
  <c r="DG19" i="6" s="1"/>
  <c r="CA15" i="6"/>
  <c r="AV23" i="6"/>
  <c r="DG23" i="6" s="1"/>
  <c r="E36" i="6"/>
  <c r="AV18" i="6"/>
  <c r="DG18" i="6" s="1"/>
  <c r="CA9" i="6"/>
  <c r="E34" i="6"/>
  <c r="CA17" i="6"/>
  <c r="E33" i="6"/>
  <c r="AV22" i="6"/>
  <c r="DG22" i="6" s="1"/>
  <c r="CA12" i="6"/>
  <c r="AV24" i="6"/>
  <c r="CA21" i="6"/>
  <c r="BZ22" i="6"/>
  <c r="BZ16" i="6"/>
  <c r="AU15" i="6"/>
  <c r="DF15" i="6" s="1"/>
  <c r="BZ11" i="6"/>
  <c r="BZ14" i="6"/>
  <c r="AU16" i="6"/>
  <c r="DF16" i="6" s="1"/>
  <c r="D33" i="6"/>
  <c r="AU23" i="6"/>
  <c r="DF23" i="6" s="1"/>
  <c r="AU18" i="6"/>
  <c r="DF18" i="6" s="1"/>
  <c r="AU17" i="6"/>
  <c r="DF17" i="6" s="1"/>
  <c r="BZ21" i="6"/>
  <c r="AU10" i="6"/>
  <c r="DF10" i="6" s="1"/>
  <c r="BZ15" i="6"/>
  <c r="BZ13" i="6"/>
  <c r="D36" i="6"/>
  <c r="AU19" i="6"/>
  <c r="DF19" i="6" s="1"/>
  <c r="AU20" i="6"/>
  <c r="DF20" i="6" s="1"/>
  <c r="D35" i="6"/>
  <c r="BZ10" i="6"/>
  <c r="AU21" i="6"/>
  <c r="DF21" i="6" s="1"/>
  <c r="BZ17" i="6"/>
  <c r="BZ23" i="6"/>
  <c r="BZ18" i="6"/>
  <c r="BZ9" i="6"/>
  <c r="AU14" i="6"/>
  <c r="DF14" i="6" s="1"/>
  <c r="AU22" i="6"/>
  <c r="DF22" i="6" s="1"/>
  <c r="AU13" i="6"/>
  <c r="DF13" i="6" s="1"/>
  <c r="BZ19" i="6"/>
  <c r="AU12" i="6"/>
  <c r="DF12" i="6" s="1"/>
  <c r="AU11" i="6"/>
  <c r="DF11" i="6" s="1"/>
  <c r="BZ20" i="6"/>
  <c r="D34" i="6"/>
  <c r="AU24" i="6"/>
  <c r="BZ12" i="6"/>
  <c r="D37" i="6"/>
  <c r="D42" i="6"/>
  <c r="BY22" i="6"/>
  <c r="AT20" i="6"/>
  <c r="DE20" i="6" s="1"/>
  <c r="BY12" i="6"/>
  <c r="BY14" i="6"/>
  <c r="AT19" i="6"/>
  <c r="DE19" i="6" s="1"/>
  <c r="AT17" i="6"/>
  <c r="DE17" i="6" s="1"/>
  <c r="AT23" i="6"/>
  <c r="DE23" i="6" s="1"/>
  <c r="BY23" i="6"/>
  <c r="C42" i="6"/>
  <c r="AT13" i="6"/>
  <c r="DE13" i="6" s="1"/>
  <c r="AT18" i="6"/>
  <c r="DE18" i="6" s="1"/>
  <c r="AT14" i="6"/>
  <c r="DE14" i="6" s="1"/>
  <c r="BY16" i="6"/>
  <c r="BY19" i="6"/>
  <c r="AT15" i="6"/>
  <c r="DE15" i="6" s="1"/>
  <c r="BY17" i="6"/>
  <c r="BY18" i="6"/>
  <c r="BY9" i="6"/>
  <c r="AT22" i="6"/>
  <c r="DE22" i="6" s="1"/>
  <c r="AT16" i="6"/>
  <c r="DE16" i="6" s="1"/>
  <c r="BY21" i="6"/>
  <c r="BY15" i="6"/>
  <c r="AT11" i="6"/>
  <c r="DE11" i="6" s="1"/>
  <c r="C33" i="6"/>
  <c r="C36" i="6"/>
  <c r="BY20" i="6"/>
  <c r="AT12" i="6"/>
  <c r="DE12" i="6" s="1"/>
  <c r="BY11" i="6"/>
  <c r="C37" i="6"/>
  <c r="C34" i="6"/>
  <c r="C35" i="6"/>
  <c r="BY10" i="6"/>
  <c r="AT24" i="6"/>
  <c r="BY13" i="6"/>
  <c r="AT21" i="6"/>
  <c r="DE21" i="6" s="1"/>
  <c r="AT10" i="6"/>
  <c r="DE10" i="6" s="1"/>
  <c r="BX22" i="6"/>
  <c r="BX13" i="6"/>
  <c r="AS17" i="6"/>
  <c r="DD17" i="6" s="1"/>
  <c r="BX11" i="6"/>
  <c r="BX14" i="6"/>
  <c r="B42" i="6"/>
  <c r="AS13" i="6"/>
  <c r="DD13" i="6" s="1"/>
  <c r="AS14" i="6"/>
  <c r="DD14" i="6" s="1"/>
  <c r="BX17" i="6"/>
  <c r="BX9" i="6"/>
  <c r="AS22" i="6"/>
  <c r="DD22" i="6" s="1"/>
  <c r="B35" i="6"/>
  <c r="BX18" i="6"/>
  <c r="AS20" i="6"/>
  <c r="DD20" i="6" s="1"/>
  <c r="BX10" i="6"/>
  <c r="BX19" i="6"/>
  <c r="B37" i="6"/>
  <c r="B36" i="6"/>
  <c r="BX20" i="6"/>
  <c r="AS19" i="6"/>
  <c r="DD19" i="6" s="1"/>
  <c r="B34" i="6"/>
  <c r="AS21" i="6"/>
  <c r="DD21" i="6" s="1"/>
  <c r="AS10" i="6"/>
  <c r="DD10" i="6" s="1"/>
  <c r="B33" i="6"/>
  <c r="BX23" i="6"/>
  <c r="AS23" i="6"/>
  <c r="DD23" i="6" s="1"/>
  <c r="AS12" i="6"/>
  <c r="DD12" i="6" s="1"/>
  <c r="BX21" i="6"/>
  <c r="AS18" i="6"/>
  <c r="DD18" i="6" s="1"/>
  <c r="AS24" i="6"/>
  <c r="BX16" i="6"/>
  <c r="AS15" i="6"/>
  <c r="DD15" i="6" s="1"/>
  <c r="AS11" i="6"/>
  <c r="DD11" i="6" s="1"/>
  <c r="BX15" i="6"/>
  <c r="BX12" i="6"/>
  <c r="AS16" i="6"/>
  <c r="DD16" i="6" s="1"/>
  <c r="AF33" i="4"/>
  <c r="AF34" i="4"/>
  <c r="BW30" i="4"/>
  <c r="DC30" i="5" s="1"/>
  <c r="DB27" i="4"/>
  <c r="DB30" i="4"/>
  <c r="BW28" i="4"/>
  <c r="DC28" i="5" s="1"/>
  <c r="AF42" i="4"/>
  <c r="AF35" i="4"/>
  <c r="AF37" i="4"/>
  <c r="DB26" i="4"/>
  <c r="DB28" i="4"/>
  <c r="BW24" i="4"/>
  <c r="DC24" i="5" s="1"/>
  <c r="BW23" i="4"/>
  <c r="DC23" i="5" s="1"/>
  <c r="DB23" i="4"/>
  <c r="DB25" i="4"/>
  <c r="BW25" i="4"/>
  <c r="DC25" i="5" s="1"/>
  <c r="AF43" i="4"/>
  <c r="BW26" i="4"/>
  <c r="DC26" i="5" s="1"/>
  <c r="BW29" i="4"/>
  <c r="DC29" i="5" s="1"/>
  <c r="AF36" i="4"/>
  <c r="DB29" i="4"/>
  <c r="BW27" i="4"/>
  <c r="DC27" i="5" s="1"/>
  <c r="DB24" i="4"/>
  <c r="AE35" i="4"/>
  <c r="BV25" i="4"/>
  <c r="EG25" i="4" s="1"/>
  <c r="AE36" i="4"/>
  <c r="AE34" i="4"/>
  <c r="DA30" i="4"/>
  <c r="BV24" i="4"/>
  <c r="EG24" i="4" s="1"/>
  <c r="DA23" i="4"/>
  <c r="AE37" i="4"/>
  <c r="DA26" i="4"/>
  <c r="DA28" i="4"/>
  <c r="DA29" i="4"/>
  <c r="DA25" i="4"/>
  <c r="AE33" i="4"/>
  <c r="BV28" i="4"/>
  <c r="EG28" i="4" s="1"/>
  <c r="BV29" i="4"/>
  <c r="EG29" i="4" s="1"/>
  <c r="BV23" i="4"/>
  <c r="EG23" i="4" s="1"/>
  <c r="BV30" i="4"/>
  <c r="EG30" i="4" s="1"/>
  <c r="BV26" i="4"/>
  <c r="EG26" i="4" s="1"/>
  <c r="DA24" i="4"/>
  <c r="AE43" i="4"/>
  <c r="AE42" i="4"/>
  <c r="DA27" i="4"/>
  <c r="BV27" i="4"/>
  <c r="EG27" i="4" s="1"/>
  <c r="CZ29" i="4"/>
  <c r="CZ30" i="4"/>
  <c r="CZ26" i="4"/>
  <c r="CZ23" i="4"/>
  <c r="AD33" i="4"/>
  <c r="CZ28" i="4"/>
  <c r="CZ25" i="4"/>
  <c r="BU30" i="4"/>
  <c r="EF30" i="4" s="1"/>
  <c r="BU25" i="4"/>
  <c r="EF25" i="4" s="1"/>
  <c r="AD37" i="4"/>
  <c r="BU26" i="4"/>
  <c r="EF26" i="4" s="1"/>
  <c r="BU28" i="4"/>
  <c r="EF28" i="4" s="1"/>
  <c r="AD34" i="4"/>
  <c r="BU23" i="4"/>
  <c r="EF23" i="4" s="1"/>
  <c r="AD42" i="4"/>
  <c r="CZ27" i="4"/>
  <c r="AD36" i="4"/>
  <c r="BU27" i="4"/>
  <c r="EF27" i="4" s="1"/>
  <c r="AD35" i="4"/>
  <c r="BU29" i="4"/>
  <c r="EF29" i="4" s="1"/>
  <c r="BU24" i="4"/>
  <c r="EF24" i="4" s="1"/>
  <c r="CZ24" i="4"/>
  <c r="CY25" i="4"/>
  <c r="AC33" i="4"/>
  <c r="BT30" i="4"/>
  <c r="EE30" i="4" s="1"/>
  <c r="BT28" i="4"/>
  <c r="EE28" i="4" s="1"/>
  <c r="BT29" i="4"/>
  <c r="EE29" i="4" s="1"/>
  <c r="AC35" i="4"/>
  <c r="AC34" i="4"/>
  <c r="AC42" i="4"/>
  <c r="BT25" i="4"/>
  <c r="EE25" i="4" s="1"/>
  <c r="CY28" i="4"/>
  <c r="AC36" i="4"/>
  <c r="CY24" i="4"/>
  <c r="BT23" i="4"/>
  <c r="EE23" i="4" s="1"/>
  <c r="CY29" i="4"/>
  <c r="BT26" i="4"/>
  <c r="EE26" i="4" s="1"/>
  <c r="AC37" i="4"/>
  <c r="CY23" i="4"/>
  <c r="BT27" i="4"/>
  <c r="EE27" i="4" s="1"/>
  <c r="BT24" i="4"/>
  <c r="EE24" i="4" s="1"/>
  <c r="CY27" i="4"/>
  <c r="CY26" i="4"/>
  <c r="CY30" i="4"/>
  <c r="BS27" i="4"/>
  <c r="ED27" i="4" s="1"/>
  <c r="AB36" i="4"/>
  <c r="BS30" i="4"/>
  <c r="ED30" i="4" s="1"/>
  <c r="CX30" i="4"/>
  <c r="CX28" i="4"/>
  <c r="BS23" i="4"/>
  <c r="ED23" i="4" s="1"/>
  <c r="CX25" i="4"/>
  <c r="BS24" i="4"/>
  <c r="ED24" i="4" s="1"/>
  <c r="BS25" i="4"/>
  <c r="ED25" i="4" s="1"/>
  <c r="CX24" i="4"/>
  <c r="BS29" i="4"/>
  <c r="ED29" i="4" s="1"/>
  <c r="AB33" i="4"/>
  <c r="CX26" i="4"/>
  <c r="AB37" i="4"/>
  <c r="CX29" i="4"/>
  <c r="BS26" i="4"/>
  <c r="ED26" i="4" s="1"/>
  <c r="BS28" i="4"/>
  <c r="ED28" i="4" s="1"/>
  <c r="AB35" i="4"/>
  <c r="CX27" i="4"/>
  <c r="CX23" i="4"/>
  <c r="AB34" i="4"/>
  <c r="AB42" i="4"/>
  <c r="CW26" i="4"/>
  <c r="CW27" i="4"/>
  <c r="AA35" i="4"/>
  <c r="BR26" i="4"/>
  <c r="EC26" i="4" s="1"/>
  <c r="AA33" i="4"/>
  <c r="BR24" i="4"/>
  <c r="EC24" i="4" s="1"/>
  <c r="BR25" i="4"/>
  <c r="EC25" i="4" s="1"/>
  <c r="BR28" i="4"/>
  <c r="EC28" i="4" s="1"/>
  <c r="CW23" i="4"/>
  <c r="AA36" i="4"/>
  <c r="CW29" i="4"/>
  <c r="AA42" i="4"/>
  <c r="AA34" i="4"/>
  <c r="BR30" i="4"/>
  <c r="EC30" i="4" s="1"/>
  <c r="CW24" i="4"/>
  <c r="CW25" i="4"/>
  <c r="CW30" i="4"/>
  <c r="BR29" i="4"/>
  <c r="EC29" i="4" s="1"/>
  <c r="BR27" i="4"/>
  <c r="EC27" i="4" s="1"/>
  <c r="AA37" i="4"/>
  <c r="CW28" i="4"/>
  <c r="BR23" i="4"/>
  <c r="EC23" i="4" s="1"/>
  <c r="CV27" i="4"/>
  <c r="BQ27" i="4"/>
  <c r="EB27" i="4" s="1"/>
  <c r="Z36" i="4"/>
  <c r="CV24" i="4"/>
  <c r="CV23" i="4"/>
  <c r="Z42" i="4"/>
  <c r="CV28" i="4"/>
  <c r="CV25" i="4"/>
  <c r="CV29" i="4"/>
  <c r="BQ25" i="4"/>
  <c r="EB25" i="4" s="1"/>
  <c r="Z34" i="4"/>
  <c r="BQ30" i="4"/>
  <c r="EB30" i="4" s="1"/>
  <c r="BQ23" i="4"/>
  <c r="EB23" i="4" s="1"/>
  <c r="BQ29" i="4"/>
  <c r="EB29" i="4" s="1"/>
  <c r="BQ28" i="4"/>
  <c r="EB28" i="4" s="1"/>
  <c r="Z37" i="4"/>
  <c r="Z33" i="4"/>
  <c r="Z35" i="4"/>
  <c r="BQ24" i="4"/>
  <c r="EB24" i="4" s="1"/>
  <c r="CV26" i="4"/>
  <c r="BQ26" i="4"/>
  <c r="EB26" i="4" s="1"/>
  <c r="CV30" i="4"/>
  <c r="CU26" i="4"/>
  <c r="CU27" i="4"/>
  <c r="BP23" i="4"/>
  <c r="EA23" i="4" s="1"/>
  <c r="CU25" i="4"/>
  <c r="CU28" i="4"/>
  <c r="BP28" i="4"/>
  <c r="EA28" i="4" s="1"/>
  <c r="Y43" i="4"/>
  <c r="Y34" i="4"/>
  <c r="CU23" i="4"/>
  <c r="BP25" i="4"/>
  <c r="EA25" i="4" s="1"/>
  <c r="Y33" i="4"/>
  <c r="BP24" i="4"/>
  <c r="EA24" i="4" s="1"/>
  <c r="BP27" i="4"/>
  <c r="EA27" i="4" s="1"/>
  <c r="CU29" i="4"/>
  <c r="Y37" i="4"/>
  <c r="Y42" i="4"/>
  <c r="CU24" i="4"/>
  <c r="Y36" i="4"/>
  <c r="Y35" i="4"/>
  <c r="BP26" i="4"/>
  <c r="EA26" i="4" s="1"/>
  <c r="CU30" i="4"/>
  <c r="BP29" i="4"/>
  <c r="EA29" i="4" s="1"/>
  <c r="BP30" i="4"/>
  <c r="EA30" i="4" s="1"/>
  <c r="X35" i="4"/>
  <c r="CT24" i="4"/>
  <c r="CT30" i="4"/>
  <c r="X33" i="4"/>
  <c r="X43" i="4"/>
  <c r="CT27" i="4"/>
  <c r="BO26" i="4"/>
  <c r="DZ26" i="4" s="1"/>
  <c r="BO25" i="4"/>
  <c r="DZ25" i="4" s="1"/>
  <c r="X34" i="4"/>
  <c r="BO30" i="4"/>
  <c r="DZ30" i="4" s="1"/>
  <c r="X36" i="4"/>
  <c r="BO23" i="4"/>
  <c r="DZ23" i="4" s="1"/>
  <c r="X37" i="4"/>
  <c r="BO27" i="4"/>
  <c r="DZ27" i="4" s="1"/>
  <c r="CT28" i="4"/>
  <c r="X42" i="4"/>
  <c r="CT25" i="4"/>
  <c r="BO24" i="4"/>
  <c r="DZ24" i="4" s="1"/>
  <c r="CT23" i="4"/>
  <c r="BO28" i="4"/>
  <c r="DZ28" i="4" s="1"/>
  <c r="CT29" i="4"/>
  <c r="BO29" i="4"/>
  <c r="DZ29" i="4" s="1"/>
  <c r="CT26" i="4"/>
  <c r="BN30" i="4"/>
  <c r="DY30" i="4" s="1"/>
  <c r="CS30" i="4"/>
  <c r="CS23" i="4"/>
  <c r="BN24" i="4"/>
  <c r="DY24" i="4" s="1"/>
  <c r="CS25" i="4"/>
  <c r="W34" i="4"/>
  <c r="BN23" i="4"/>
  <c r="DY23" i="4" s="1"/>
  <c r="W36" i="4"/>
  <c r="BN27" i="4"/>
  <c r="DY27" i="4" s="1"/>
  <c r="W33" i="4"/>
  <c r="CS27" i="4"/>
  <c r="CS28" i="4"/>
  <c r="CS29" i="4"/>
  <c r="BN28" i="4"/>
  <c r="DY28" i="4" s="1"/>
  <c r="W35" i="4"/>
  <c r="CS24" i="4"/>
  <c r="BN26" i="4"/>
  <c r="DY26" i="4" s="1"/>
  <c r="W42" i="4"/>
  <c r="W37" i="4"/>
  <c r="BN29" i="4"/>
  <c r="DY29" i="4" s="1"/>
  <c r="CS26" i="4"/>
  <c r="BN25" i="4"/>
  <c r="DY25" i="4" s="1"/>
  <c r="CR23" i="4"/>
  <c r="BM24" i="4"/>
  <c r="DX24" i="4" s="1"/>
  <c r="BM23" i="4"/>
  <c r="DX23" i="4" s="1"/>
  <c r="V36" i="4"/>
  <c r="V34" i="4"/>
  <c r="CR25" i="4"/>
  <c r="CR29" i="4"/>
  <c r="BM30" i="4"/>
  <c r="DX30" i="4" s="1"/>
  <c r="BM26" i="4"/>
  <c r="DX26" i="4" s="1"/>
  <c r="BM29" i="4"/>
  <c r="DX29" i="4" s="1"/>
  <c r="BM27" i="4"/>
  <c r="DX27" i="4" s="1"/>
  <c r="V33" i="4"/>
  <c r="CR28" i="4"/>
  <c r="CR30" i="4"/>
  <c r="BM25" i="4"/>
  <c r="DX25" i="4" s="1"/>
  <c r="BM28" i="4"/>
  <c r="DX28" i="4" s="1"/>
  <c r="CR26" i="4"/>
  <c r="V42" i="4"/>
  <c r="V37" i="4"/>
  <c r="V35" i="4"/>
  <c r="CR24" i="4"/>
  <c r="CR27" i="4"/>
  <c r="BL28" i="4"/>
  <c r="DW28" i="4" s="1"/>
  <c r="BL30" i="4"/>
  <c r="DW30" i="4" s="1"/>
  <c r="BL26" i="4"/>
  <c r="DW26" i="4" s="1"/>
  <c r="CQ27" i="4"/>
  <c r="U36" i="4"/>
  <c r="U37" i="4"/>
  <c r="BL29" i="4"/>
  <c r="DW29" i="4" s="1"/>
  <c r="CQ24" i="4"/>
  <c r="CQ25" i="4"/>
  <c r="CQ28" i="4"/>
  <c r="U34" i="4"/>
  <c r="U33" i="4"/>
  <c r="CQ30" i="4"/>
  <c r="BL23" i="4"/>
  <c r="DW23" i="4" s="1"/>
  <c r="BL25" i="4"/>
  <c r="DW25" i="4" s="1"/>
  <c r="U35" i="4"/>
  <c r="CQ29" i="4"/>
  <c r="BL24" i="4"/>
  <c r="DW24" i="4" s="1"/>
  <c r="U42" i="4"/>
  <c r="BL27" i="4"/>
  <c r="DW27" i="4" s="1"/>
  <c r="CQ23" i="4"/>
  <c r="CQ26" i="4"/>
  <c r="BK29" i="4"/>
  <c r="DV29" i="4" s="1"/>
  <c r="T36" i="4"/>
  <c r="BK24" i="4"/>
  <c r="DV24" i="4" s="1"/>
  <c r="BK23" i="4"/>
  <c r="DV23" i="4" s="1"/>
  <c r="T42" i="4"/>
  <c r="CP25" i="4"/>
  <c r="CP29" i="4"/>
  <c r="BK27" i="4"/>
  <c r="DV27" i="4" s="1"/>
  <c r="BK26" i="4"/>
  <c r="DV26" i="4" s="1"/>
  <c r="BK25" i="4"/>
  <c r="DV25" i="4" s="1"/>
  <c r="CP23" i="4"/>
  <c r="T33" i="4"/>
  <c r="BK30" i="4"/>
  <c r="DV30" i="4" s="1"/>
  <c r="CP28" i="4"/>
  <c r="CP30" i="4"/>
  <c r="T37" i="4"/>
  <c r="CP24" i="4"/>
  <c r="CP26" i="4"/>
  <c r="T35" i="4"/>
  <c r="T34" i="4"/>
  <c r="BK28" i="4"/>
  <c r="DV28" i="4" s="1"/>
  <c r="CP27" i="4"/>
  <c r="S42" i="4"/>
  <c r="S34" i="4"/>
  <c r="BJ27" i="4"/>
  <c r="DU27" i="4" s="1"/>
  <c r="S36" i="4"/>
  <c r="S37" i="4"/>
  <c r="CO29" i="4"/>
  <c r="CO24" i="4"/>
  <c r="CO27" i="4"/>
  <c r="BJ25" i="4"/>
  <c r="DU25" i="4" s="1"/>
  <c r="S35" i="4"/>
  <c r="CO28" i="4"/>
  <c r="BJ23" i="4"/>
  <c r="DU23" i="4" s="1"/>
  <c r="BJ28" i="4"/>
  <c r="DU28" i="4" s="1"/>
  <c r="BJ24" i="4"/>
  <c r="DU24" i="4" s="1"/>
  <c r="CO30" i="4"/>
  <c r="CO23" i="4"/>
  <c r="CO26" i="4"/>
  <c r="S33" i="4"/>
  <c r="BJ29" i="4"/>
  <c r="DU29" i="4" s="1"/>
  <c r="BJ30" i="4"/>
  <c r="DU30" i="4" s="1"/>
  <c r="BJ26" i="4"/>
  <c r="DU26" i="4" s="1"/>
  <c r="CO25" i="4"/>
  <c r="R34" i="4"/>
  <c r="R37" i="4"/>
  <c r="BI29" i="4"/>
  <c r="DT29" i="4" s="1"/>
  <c r="CN30" i="4"/>
  <c r="BI30" i="4"/>
  <c r="DT30" i="4" s="1"/>
  <c r="BI27" i="4"/>
  <c r="DT27" i="4" s="1"/>
  <c r="R36" i="4"/>
  <c r="CN26" i="4"/>
  <c r="R43" i="4"/>
  <c r="R33" i="4"/>
  <c r="BI26" i="4"/>
  <c r="DT26" i="4" s="1"/>
  <c r="CN28" i="4"/>
  <c r="CN27" i="4"/>
  <c r="CN25" i="4"/>
  <c r="R42" i="4"/>
  <c r="CN23" i="4"/>
  <c r="BI24" i="4"/>
  <c r="DT24" i="4" s="1"/>
  <c r="R35" i="4"/>
  <c r="CN29" i="4"/>
  <c r="BI25" i="4"/>
  <c r="DT25" i="4" s="1"/>
  <c r="BI28" i="4"/>
  <c r="DT28" i="4" s="1"/>
  <c r="BI23" i="4"/>
  <c r="DT23" i="4" s="1"/>
  <c r="CN24" i="4"/>
  <c r="BH28" i="4"/>
  <c r="DS28" i="4" s="1"/>
  <c r="CM26" i="4"/>
  <c r="Q36" i="4"/>
  <c r="Q42" i="4"/>
  <c r="CM25" i="4"/>
  <c r="BH23" i="4"/>
  <c r="DS23" i="4" s="1"/>
  <c r="CM27" i="4"/>
  <c r="Q35" i="4"/>
  <c r="CM29" i="4"/>
  <c r="BH29" i="4"/>
  <c r="DS29" i="4" s="1"/>
  <c r="CM30" i="4"/>
  <c r="Q43" i="4"/>
  <c r="Q37" i="4"/>
  <c r="BH26" i="4"/>
  <c r="DS26" i="4" s="1"/>
  <c r="Q34" i="4"/>
  <c r="Q33" i="4"/>
  <c r="BH24" i="4"/>
  <c r="DS24" i="4" s="1"/>
  <c r="CM23" i="4"/>
  <c r="CM28" i="4"/>
  <c r="BH27" i="4"/>
  <c r="DS27" i="4" s="1"/>
  <c r="CM24" i="4"/>
  <c r="BH25" i="4"/>
  <c r="DS25" i="4" s="1"/>
  <c r="BH30" i="4"/>
  <c r="DS30" i="4" s="1"/>
  <c r="BG26" i="4"/>
  <c r="DR26" i="4" s="1"/>
  <c r="CL24" i="4"/>
  <c r="BG28" i="4"/>
  <c r="DR28" i="4" s="1"/>
  <c r="P36" i="4"/>
  <c r="CL26" i="4"/>
  <c r="P37" i="4"/>
  <c r="P34" i="4"/>
  <c r="P35" i="4"/>
  <c r="BG23" i="4"/>
  <c r="DR23" i="4" s="1"/>
  <c r="CL28" i="4"/>
  <c r="BG27" i="4"/>
  <c r="DR27" i="4" s="1"/>
  <c r="CL23" i="4"/>
  <c r="BG30" i="4"/>
  <c r="DR30" i="4" s="1"/>
  <c r="CL27" i="4"/>
  <c r="CL29" i="4"/>
  <c r="CL25" i="4"/>
  <c r="P33" i="4"/>
  <c r="BG25" i="4"/>
  <c r="DR25" i="4" s="1"/>
  <c r="BG29" i="4"/>
  <c r="DR29" i="4" s="1"/>
  <c r="BG24" i="4"/>
  <c r="DR24" i="4" s="1"/>
  <c r="P42" i="4"/>
  <c r="CL30" i="4"/>
  <c r="CK23" i="4"/>
  <c r="O42" i="4"/>
  <c r="O37" i="4"/>
  <c r="CK29" i="4"/>
  <c r="BF28" i="4"/>
  <c r="DQ28" i="4" s="1"/>
  <c r="CK30" i="4"/>
  <c r="CK28" i="4"/>
  <c r="CK24" i="4"/>
  <c r="O33" i="4"/>
  <c r="CK27" i="4"/>
  <c r="BF25" i="4"/>
  <c r="DQ25" i="4" s="1"/>
  <c r="BF29" i="4"/>
  <c r="DQ29" i="4" s="1"/>
  <c r="O35" i="4"/>
  <c r="BF27" i="4"/>
  <c r="DQ27" i="4" s="1"/>
  <c r="CK26" i="4"/>
  <c r="CK25" i="4"/>
  <c r="BF30" i="4"/>
  <c r="DQ30" i="4" s="1"/>
  <c r="BF23" i="4"/>
  <c r="DQ23" i="4" s="1"/>
  <c r="O34" i="4"/>
  <c r="O36" i="4"/>
  <c r="BF24" i="4"/>
  <c r="DQ24" i="4" s="1"/>
  <c r="BF26" i="4"/>
  <c r="DQ26" i="4" s="1"/>
  <c r="BE26" i="4"/>
  <c r="DP26" i="4" s="1"/>
  <c r="N35" i="4"/>
  <c r="BE24" i="4"/>
  <c r="DP24" i="4" s="1"/>
  <c r="CJ29" i="4"/>
  <c r="N42" i="4"/>
  <c r="CJ23" i="4"/>
  <c r="N36" i="4"/>
  <c r="CJ30" i="4"/>
  <c r="CJ25" i="4"/>
  <c r="N33" i="4"/>
  <c r="BE25" i="4"/>
  <c r="DP25" i="4" s="1"/>
  <c r="BE28" i="4"/>
  <c r="DP28" i="4" s="1"/>
  <c r="CJ24" i="4"/>
  <c r="N34" i="4"/>
  <c r="N37" i="4"/>
  <c r="BE29" i="4"/>
  <c r="DP29" i="4" s="1"/>
  <c r="BE30" i="4"/>
  <c r="DP30" i="4" s="1"/>
  <c r="BE23" i="4"/>
  <c r="DP23" i="4" s="1"/>
  <c r="CJ26" i="4"/>
  <c r="BE27" i="4"/>
  <c r="DP27" i="4" s="1"/>
  <c r="CJ27" i="4"/>
  <c r="CJ28" i="4"/>
  <c r="CI28" i="4"/>
  <c r="BD24" i="4"/>
  <c r="DO24" i="4" s="1"/>
  <c r="BD28" i="4"/>
  <c r="DO28" i="4" s="1"/>
  <c r="BD25" i="4"/>
  <c r="DO25" i="4" s="1"/>
  <c r="CI24" i="4"/>
  <c r="BD27" i="4"/>
  <c r="DO27" i="4" s="1"/>
  <c r="CI27" i="4"/>
  <c r="BD23" i="4"/>
  <c r="DO23" i="4" s="1"/>
  <c r="M37" i="4"/>
  <c r="CI25" i="4"/>
  <c r="BD29" i="4"/>
  <c r="DO29" i="4" s="1"/>
  <c r="CI23" i="4"/>
  <c r="M36" i="4"/>
  <c r="CI30" i="4"/>
  <c r="CI29" i="4"/>
  <c r="M34" i="4"/>
  <c r="M42" i="4"/>
  <c r="M35" i="4"/>
  <c r="BD26" i="4"/>
  <c r="DO26" i="4" s="1"/>
  <c r="BD30" i="4"/>
  <c r="DO30" i="4" s="1"/>
  <c r="CI26" i="4"/>
  <c r="M33" i="4"/>
  <c r="L35" i="4"/>
  <c r="CH25" i="4"/>
  <c r="CH26" i="4"/>
  <c r="BC26" i="4"/>
  <c r="DN26" i="4" s="1"/>
  <c r="BC24" i="4"/>
  <c r="DN24" i="4" s="1"/>
  <c r="BC27" i="4"/>
  <c r="DN27" i="4" s="1"/>
  <c r="L34" i="4"/>
  <c r="CH30" i="4"/>
  <c r="BC23" i="4"/>
  <c r="DN23" i="4" s="1"/>
  <c r="BC25" i="4"/>
  <c r="DN25" i="4" s="1"/>
  <c r="L42" i="4"/>
  <c r="CH24" i="4"/>
  <c r="BC30" i="4"/>
  <c r="DN30" i="4" s="1"/>
  <c r="CH29" i="4"/>
  <c r="L37" i="4"/>
  <c r="CH23" i="4"/>
  <c r="BC28" i="4"/>
  <c r="DN28" i="4" s="1"/>
  <c r="BC29" i="4"/>
  <c r="DN29" i="4" s="1"/>
  <c r="CH28" i="4"/>
  <c r="CH27" i="4"/>
  <c r="L33" i="4"/>
  <c r="L36" i="4"/>
  <c r="K33" i="4"/>
  <c r="BB27" i="4"/>
  <c r="DM27" i="4" s="1"/>
  <c r="CG29" i="4"/>
  <c r="BB23" i="4"/>
  <c r="DM23" i="4" s="1"/>
  <c r="K42" i="4"/>
  <c r="CG30" i="4"/>
  <c r="BB26" i="4"/>
  <c r="DM26" i="4" s="1"/>
  <c r="BB28" i="4"/>
  <c r="DM28" i="4" s="1"/>
  <c r="K34" i="4"/>
  <c r="CG26" i="4"/>
  <c r="K43" i="4"/>
  <c r="BB29" i="4"/>
  <c r="DM29" i="4" s="1"/>
  <c r="CG28" i="4"/>
  <c r="K35" i="4"/>
  <c r="BB25" i="4"/>
  <c r="DM25" i="4" s="1"/>
  <c r="K36" i="4"/>
  <c r="BB30" i="4"/>
  <c r="DM30" i="4" s="1"/>
  <c r="CG24" i="4"/>
  <c r="CG25" i="4"/>
  <c r="BB24" i="4"/>
  <c r="DM24" i="4" s="1"/>
  <c r="K37" i="4"/>
  <c r="CG27" i="4"/>
  <c r="CG23" i="4"/>
  <c r="J33" i="4"/>
  <c r="BA26" i="4"/>
  <c r="DL26" i="4" s="1"/>
  <c r="J35" i="4"/>
  <c r="BA28" i="4"/>
  <c r="DL28" i="4" s="1"/>
  <c r="CF23" i="4"/>
  <c r="CF30" i="4"/>
  <c r="BA27" i="4"/>
  <c r="DL27" i="4" s="1"/>
  <c r="CF28" i="4"/>
  <c r="J36" i="4"/>
  <c r="BA29" i="4"/>
  <c r="DL29" i="4" s="1"/>
  <c r="CF27" i="4"/>
  <c r="BA30" i="4"/>
  <c r="DL30" i="4" s="1"/>
  <c r="J42" i="4"/>
  <c r="BA23" i="4"/>
  <c r="DL23" i="4" s="1"/>
  <c r="CF24" i="4"/>
  <c r="J37" i="4"/>
  <c r="J43" i="4"/>
  <c r="BA24" i="4"/>
  <c r="DL24" i="4" s="1"/>
  <c r="J34" i="4"/>
  <c r="BA25" i="4"/>
  <c r="DL25" i="4" s="1"/>
  <c r="CF26" i="4"/>
  <c r="CF29" i="4"/>
  <c r="CF25" i="4"/>
  <c r="CE29" i="4"/>
  <c r="I33" i="4"/>
  <c r="I42" i="4"/>
  <c r="I34" i="4"/>
  <c r="I37" i="4"/>
  <c r="CE26" i="4"/>
  <c r="AZ24" i="4"/>
  <c r="DK24" i="4" s="1"/>
  <c r="AZ30" i="4"/>
  <c r="DK30" i="4" s="1"/>
  <c r="AZ29" i="4"/>
  <c r="DK29" i="4" s="1"/>
  <c r="I35" i="4"/>
  <c r="CE24" i="4"/>
  <c r="AZ26" i="4"/>
  <c r="DK26" i="4" s="1"/>
  <c r="AZ28" i="4"/>
  <c r="DK28" i="4" s="1"/>
  <c r="CE30" i="4"/>
  <c r="CE28" i="4"/>
  <c r="AZ25" i="4"/>
  <c r="DK25" i="4" s="1"/>
  <c r="AZ27" i="4"/>
  <c r="DK27" i="4" s="1"/>
  <c r="CE25" i="4"/>
  <c r="CE23" i="4"/>
  <c r="AZ23" i="4"/>
  <c r="DK23" i="4" s="1"/>
  <c r="I36" i="4"/>
  <c r="CE27" i="4"/>
  <c r="CD23" i="4"/>
  <c r="H34" i="4"/>
  <c r="AY24" i="4"/>
  <c r="DJ24" i="4" s="1"/>
  <c r="CD29" i="4"/>
  <c r="AY29" i="4"/>
  <c r="DJ29" i="4" s="1"/>
  <c r="H42" i="4"/>
  <c r="H36" i="4"/>
  <c r="AY28" i="4"/>
  <c r="DJ28" i="4" s="1"/>
  <c r="H37" i="4"/>
  <c r="AY25" i="4"/>
  <c r="DJ25" i="4" s="1"/>
  <c r="CD30" i="4"/>
  <c r="AY30" i="4"/>
  <c r="DJ30" i="4" s="1"/>
  <c r="H33" i="4"/>
  <c r="AY23" i="4"/>
  <c r="DJ23" i="4" s="1"/>
  <c r="AY27" i="4"/>
  <c r="DJ27" i="4" s="1"/>
  <c r="AY26" i="4"/>
  <c r="DJ26" i="4" s="1"/>
  <c r="CD27" i="4"/>
  <c r="CD24" i="4"/>
  <c r="CD25" i="4"/>
  <c r="CD28" i="4"/>
  <c r="CD26" i="4"/>
  <c r="H35" i="4"/>
  <c r="G34" i="4"/>
  <c r="CC30" i="4"/>
  <c r="CC23" i="4"/>
  <c r="G42" i="4"/>
  <c r="AX24" i="4"/>
  <c r="DI24" i="4" s="1"/>
  <c r="AX29" i="4"/>
  <c r="DI29" i="4" s="1"/>
  <c r="AX27" i="4"/>
  <c r="DI27" i="4" s="1"/>
  <c r="CC26" i="4"/>
  <c r="G36" i="4"/>
  <c r="CC28" i="4"/>
  <c r="G37" i="4"/>
  <c r="G35" i="4"/>
  <c r="G33" i="4"/>
  <c r="AX28" i="4"/>
  <c r="DI28" i="4" s="1"/>
  <c r="CC27" i="4"/>
  <c r="AX23" i="4"/>
  <c r="DI23" i="4" s="1"/>
  <c r="CC29" i="4"/>
  <c r="CC25" i="4"/>
  <c r="AX25" i="4"/>
  <c r="DI25" i="4" s="1"/>
  <c r="CC24" i="4"/>
  <c r="AX26" i="4"/>
  <c r="DI26" i="4" s="1"/>
  <c r="AX30" i="4"/>
  <c r="DI30" i="4" s="1"/>
  <c r="F36" i="4"/>
  <c r="F34" i="4"/>
  <c r="AW24" i="4"/>
  <c r="DH24" i="4" s="1"/>
  <c r="AW26" i="4"/>
  <c r="DH26" i="4" s="1"/>
  <c r="CB27" i="4"/>
  <c r="AW28" i="4"/>
  <c r="DH28" i="4" s="1"/>
  <c r="AW30" i="4"/>
  <c r="DH30" i="4" s="1"/>
  <c r="CB25" i="4"/>
  <c r="AW23" i="4"/>
  <c r="DH23" i="4" s="1"/>
  <c r="CB29" i="4"/>
  <c r="CB24" i="4"/>
  <c r="F42" i="4"/>
  <c r="CB28" i="4"/>
  <c r="AW27" i="4"/>
  <c r="DH27" i="4" s="1"/>
  <c r="AW29" i="4"/>
  <c r="DH29" i="4" s="1"/>
  <c r="F37" i="4"/>
  <c r="F35" i="4"/>
  <c r="F33" i="4"/>
  <c r="CB26" i="4"/>
  <c r="CB23" i="4"/>
  <c r="AW25" i="4"/>
  <c r="DH25" i="4" s="1"/>
  <c r="CB30" i="4"/>
  <c r="AV27" i="4"/>
  <c r="DG27" i="4" s="1"/>
  <c r="AV29" i="4"/>
  <c r="DG29" i="4" s="1"/>
  <c r="E36" i="4"/>
  <c r="AV23" i="4"/>
  <c r="DG23" i="4" s="1"/>
  <c r="CA28" i="4"/>
  <c r="E37" i="4"/>
  <c r="CA26" i="4"/>
  <c r="AV28" i="4"/>
  <c r="DG28" i="4" s="1"/>
  <c r="CA23" i="4"/>
  <c r="E42" i="4"/>
  <c r="E34" i="4"/>
  <c r="AV30" i="4"/>
  <c r="DG30" i="4" s="1"/>
  <c r="E33" i="4"/>
  <c r="AV25" i="4"/>
  <c r="DG25" i="4" s="1"/>
  <c r="CA29" i="4"/>
  <c r="CA27" i="4"/>
  <c r="E35" i="4"/>
  <c r="CA30" i="4"/>
  <c r="AV24" i="4"/>
  <c r="DG24" i="4" s="1"/>
  <c r="AV26" i="4"/>
  <c r="DG26" i="4" s="1"/>
  <c r="CA24" i="4"/>
  <c r="CA25" i="4"/>
  <c r="AU29" i="4"/>
  <c r="DF29" i="4" s="1"/>
  <c r="AU25" i="4"/>
  <c r="DF25" i="4" s="1"/>
  <c r="AU26" i="4"/>
  <c r="DF26" i="4" s="1"/>
  <c r="D36" i="4"/>
  <c r="D43" i="4"/>
  <c r="D33" i="4"/>
  <c r="BZ28" i="4"/>
  <c r="BZ23" i="4"/>
  <c r="AU30" i="4"/>
  <c r="DF30" i="4" s="1"/>
  <c r="BZ24" i="4"/>
  <c r="BZ27" i="4"/>
  <c r="AU23" i="4"/>
  <c r="DF23" i="4" s="1"/>
  <c r="BZ30" i="4"/>
  <c r="AU24" i="4"/>
  <c r="DF24" i="4" s="1"/>
  <c r="BZ26" i="4"/>
  <c r="D35" i="4"/>
  <c r="D42" i="4"/>
  <c r="BZ25" i="4"/>
  <c r="D34" i="4"/>
  <c r="AU28" i="4"/>
  <c r="DF28" i="4" s="1"/>
  <c r="BZ29" i="4"/>
  <c r="AU27" i="4"/>
  <c r="DF27" i="4" s="1"/>
  <c r="D37" i="4"/>
  <c r="BY26" i="4"/>
  <c r="AT24" i="4"/>
  <c r="DE24" i="4" s="1"/>
  <c r="C42" i="4"/>
  <c r="C36" i="4"/>
  <c r="AT28" i="4"/>
  <c r="DE28" i="4" s="1"/>
  <c r="BY24" i="4"/>
  <c r="BY25" i="4"/>
  <c r="C37" i="4"/>
  <c r="C34" i="4"/>
  <c r="AT23" i="4"/>
  <c r="DE23" i="4" s="1"/>
  <c r="AT27" i="4"/>
  <c r="DE27" i="4" s="1"/>
  <c r="BY29" i="4"/>
  <c r="AT26" i="4"/>
  <c r="DE26" i="4" s="1"/>
  <c r="BY23" i="4"/>
  <c r="AT29" i="4"/>
  <c r="DE29" i="4" s="1"/>
  <c r="C35" i="4"/>
  <c r="C43" i="4"/>
  <c r="AT25" i="4"/>
  <c r="DE25" i="4" s="1"/>
  <c r="C33" i="4"/>
  <c r="BY28" i="4"/>
  <c r="AT30" i="4"/>
  <c r="DE30" i="4" s="1"/>
  <c r="BY30" i="4"/>
  <c r="BY27" i="4"/>
  <c r="AS27" i="4"/>
  <c r="DD27" i="4" s="1"/>
  <c r="B37" i="4"/>
  <c r="BX29" i="4"/>
  <c r="BX27" i="4"/>
  <c r="AS29" i="4"/>
  <c r="DD29" i="4" s="1"/>
  <c r="DC23" i="4"/>
  <c r="AS24" i="4"/>
  <c r="DD24" i="4" s="1"/>
  <c r="B42" i="4"/>
  <c r="DC28" i="4"/>
  <c r="BX23" i="4"/>
  <c r="BX25" i="4"/>
  <c r="DC24" i="4"/>
  <c r="AS25" i="4"/>
  <c r="DD25" i="4" s="1"/>
  <c r="DC25" i="4"/>
  <c r="AS28" i="4"/>
  <c r="DD28" i="4" s="1"/>
  <c r="B36" i="4"/>
  <c r="B35" i="4"/>
  <c r="AS26" i="4"/>
  <c r="DD26" i="4" s="1"/>
  <c r="DC27" i="4"/>
  <c r="BX24" i="4"/>
  <c r="BX28" i="4"/>
  <c r="B33" i="4"/>
  <c r="DC26" i="4"/>
  <c r="DC29" i="4"/>
  <c r="BX26" i="4"/>
  <c r="DC30" i="4"/>
  <c r="B34" i="4"/>
  <c r="AS30" i="4"/>
  <c r="DD30" i="4" s="1"/>
  <c r="BX30" i="4"/>
  <c r="B15" i="16"/>
  <c r="T15" i="16" s="1"/>
  <c r="B14" i="16"/>
  <c r="T14" i="16" s="1"/>
  <c r="B13" i="16"/>
  <c r="B12" i="16"/>
  <c r="T12" i="16" s="1"/>
  <c r="B10" i="16"/>
  <c r="T10" i="16" s="1"/>
  <c r="B9" i="16"/>
  <c r="B8" i="16"/>
  <c r="T8" i="16" s="1"/>
  <c r="AL30" i="15"/>
  <c r="AK30" i="15"/>
  <c r="AI30" i="15"/>
  <c r="AH30" i="15"/>
  <c r="AJ30" i="15" s="1"/>
  <c r="AN30" i="15"/>
  <c r="AO30" i="15"/>
  <c r="AP30" i="15"/>
  <c r="AQ30" i="15"/>
  <c r="AM30" i="15"/>
  <c r="AH29" i="15"/>
  <c r="AI29" i="15"/>
  <c r="AJ29" i="15"/>
  <c r="AK29" i="15"/>
  <c r="AL29" i="15"/>
  <c r="AQ29" i="15"/>
  <c r="AP29" i="15"/>
  <c r="AO29" i="15"/>
  <c r="AN29" i="15"/>
  <c r="AM29" i="15"/>
  <c r="AQ28" i="15"/>
  <c r="AO28" i="15"/>
  <c r="AN28" i="15"/>
  <c r="AM28" i="15"/>
  <c r="AL28" i="15"/>
  <c r="AP28" i="15"/>
  <c r="AH28" i="15"/>
  <c r="AJ28" i="15" s="1"/>
  <c r="AI28" i="15"/>
  <c r="AK28" i="15"/>
  <c r="AM27" i="15"/>
  <c r="AN27" i="15"/>
  <c r="AO27" i="15"/>
  <c r="AQ27" i="15"/>
  <c r="AH27" i="15"/>
  <c r="AP27" i="15"/>
  <c r="AL27" i="15"/>
  <c r="AK27" i="15"/>
  <c r="AJ27" i="15"/>
  <c r="AI27" i="15"/>
  <c r="AQ26" i="15"/>
  <c r="AP26" i="15"/>
  <c r="AH26" i="15"/>
  <c r="AI26" i="15"/>
  <c r="AJ26" i="15"/>
  <c r="AK26" i="15"/>
  <c r="AL26" i="15"/>
  <c r="AM26" i="15"/>
  <c r="AN26" i="15"/>
  <c r="AO26" i="15"/>
  <c r="AP25" i="15"/>
  <c r="AH25" i="15"/>
  <c r="AN25" i="15"/>
  <c r="AO25" i="15"/>
  <c r="AL25" i="15"/>
  <c r="AI25" i="15"/>
  <c r="AQ25" i="15"/>
  <c r="AJ25" i="15"/>
  <c r="AM25" i="15"/>
  <c r="AK25" i="15"/>
  <c r="AQ24" i="15"/>
  <c r="AP24" i="15"/>
  <c r="AL24" i="15"/>
  <c r="AH24" i="15"/>
  <c r="AJ24" i="15"/>
  <c r="AN24" i="15"/>
  <c r="AI24" i="15"/>
  <c r="AK24" i="15"/>
  <c r="AO24" i="15"/>
  <c r="AM24" i="15"/>
  <c r="AL23" i="15"/>
  <c r="AH23" i="15"/>
  <c r="AQ23" i="15"/>
  <c r="AP23" i="15"/>
  <c r="AO23" i="15"/>
  <c r="AM23" i="15"/>
  <c r="AI23" i="15"/>
  <c r="AN23" i="15"/>
  <c r="AJ23" i="15"/>
  <c r="AK23" i="15"/>
  <c r="AQ22" i="15"/>
  <c r="AP22" i="15"/>
  <c r="AL22" i="15"/>
  <c r="AH22" i="15"/>
  <c r="AJ22" i="15" s="1"/>
  <c r="AN22" i="15"/>
  <c r="AI22" i="15"/>
  <c r="AM22" i="15"/>
  <c r="AO22" i="15"/>
  <c r="AK22" i="15"/>
  <c r="AI21" i="15"/>
  <c r="AN21" i="15"/>
  <c r="AP21" i="15"/>
  <c r="AL21" i="15"/>
  <c r="AO21" i="15"/>
  <c r="AK21" i="15"/>
  <c r="AQ21" i="15"/>
  <c r="AH21" i="15"/>
  <c r="AJ21" i="15" s="1"/>
  <c r="AM21" i="15"/>
  <c r="AL20" i="15"/>
  <c r="AP20" i="15"/>
  <c r="AH20" i="15"/>
  <c r="AK20" i="15"/>
  <c r="AM20" i="15"/>
  <c r="AI20" i="15"/>
  <c r="AJ20" i="15"/>
  <c r="AQ20" i="15"/>
  <c r="AO20" i="15"/>
  <c r="AN20" i="15"/>
  <c r="AK19" i="15"/>
  <c r="AL19" i="15"/>
  <c r="AM19" i="15"/>
  <c r="AQ19" i="15"/>
  <c r="AH19" i="15"/>
  <c r="AJ19" i="15" s="1"/>
  <c r="AP19" i="15"/>
  <c r="AO19" i="15"/>
  <c r="AN19" i="15"/>
  <c r="AI19" i="15"/>
  <c r="AL18" i="15"/>
  <c r="AI18" i="15"/>
  <c r="AP18" i="15"/>
  <c r="AQ18" i="15"/>
  <c r="AO18" i="15"/>
  <c r="AN18" i="15"/>
  <c r="AM18" i="15"/>
  <c r="AH18" i="15"/>
  <c r="AJ18" i="15" s="1"/>
  <c r="AK18" i="15"/>
  <c r="AN17" i="15"/>
  <c r="AL17" i="15"/>
  <c r="AI17" i="15"/>
  <c r="AM17" i="15"/>
  <c r="AP17" i="15"/>
  <c r="AO17" i="15"/>
  <c r="AH17" i="15"/>
  <c r="AJ17" i="15" s="1"/>
  <c r="AK17" i="15"/>
  <c r="AQ17" i="15"/>
  <c r="AQ16" i="15"/>
  <c r="AH16" i="15"/>
  <c r="AP16" i="15"/>
  <c r="AO16" i="15"/>
  <c r="AK16" i="15"/>
  <c r="AM16" i="15"/>
  <c r="AL16" i="15"/>
  <c r="AJ16" i="15"/>
  <c r="AI16" i="15"/>
  <c r="AN16" i="15"/>
  <c r="AP15" i="15"/>
  <c r="AN15" i="15"/>
  <c r="AL15" i="15"/>
  <c r="AI15" i="15"/>
  <c r="AK15" i="15"/>
  <c r="AQ15" i="15"/>
  <c r="AO15" i="15"/>
  <c r="AM15" i="15"/>
  <c r="AH15" i="15"/>
  <c r="AJ15" i="15" s="1"/>
  <c r="AK14" i="15"/>
  <c r="AM14" i="15"/>
  <c r="AL14" i="15"/>
  <c r="AP14" i="15"/>
  <c r="AH14" i="15"/>
  <c r="AJ14" i="15" s="1"/>
  <c r="AO14" i="15"/>
  <c r="AQ14" i="15"/>
  <c r="AN14" i="15"/>
  <c r="AI14" i="15"/>
  <c r="AN13" i="15"/>
  <c r="AO13" i="15"/>
  <c r="AP13" i="15"/>
  <c r="AH13" i="15"/>
  <c r="AJ13" i="15" s="1"/>
  <c r="AI13" i="15"/>
  <c r="AL13" i="15"/>
  <c r="AQ13" i="15"/>
  <c r="AM13" i="15"/>
  <c r="AK13" i="15"/>
  <c r="AM12" i="15"/>
  <c r="AH12" i="15"/>
  <c r="AI12" i="15"/>
  <c r="AJ12" i="15"/>
  <c r="AO12" i="15"/>
  <c r="AK12" i="15"/>
  <c r="AL12" i="15"/>
  <c r="AQ12" i="15"/>
  <c r="AP12" i="15"/>
  <c r="AN12" i="15"/>
  <c r="AM11" i="15"/>
  <c r="AH11" i="15"/>
  <c r="AJ11" i="15"/>
  <c r="AI11" i="15"/>
  <c r="AP11" i="15"/>
  <c r="AQ11" i="15"/>
  <c r="AN11" i="15"/>
  <c r="AK11" i="15"/>
  <c r="AL11" i="15"/>
  <c r="AO11" i="15"/>
  <c r="AK10" i="15"/>
  <c r="AI10" i="15"/>
  <c r="AH10" i="15"/>
  <c r="AJ10" i="15" s="1"/>
  <c r="AQ10" i="15"/>
  <c r="AP10" i="15"/>
  <c r="AO10" i="15"/>
  <c r="AN10" i="15"/>
  <c r="AM10" i="15"/>
  <c r="AL10" i="15"/>
  <c r="AN9" i="15"/>
  <c r="AK9" i="15"/>
  <c r="AL9" i="15"/>
  <c r="AI9" i="15"/>
  <c r="AH9" i="15"/>
  <c r="AJ9" i="15" s="1"/>
  <c r="AP9" i="15"/>
  <c r="AO9" i="15"/>
  <c r="AM9" i="15"/>
  <c r="AQ9" i="15"/>
  <c r="AH8" i="15"/>
  <c r="AI8" i="15"/>
  <c r="AJ8" i="15"/>
  <c r="AL8" i="15"/>
  <c r="AM8" i="15"/>
  <c r="AN8" i="15"/>
  <c r="AO8" i="15"/>
  <c r="AP8" i="15"/>
  <c r="AQ8" i="15"/>
  <c r="AK8" i="15"/>
  <c r="AH7" i="15"/>
  <c r="AJ7" i="15"/>
  <c r="AI7" i="15"/>
  <c r="AQ7" i="15"/>
  <c r="AP7" i="15"/>
  <c r="AO7" i="15"/>
  <c r="AN7" i="15"/>
  <c r="AM7" i="15"/>
  <c r="AL7" i="15"/>
  <c r="AK7" i="15"/>
  <c r="AK6" i="15"/>
  <c r="AP6" i="15"/>
  <c r="AO6" i="15"/>
  <c r="AI6" i="15"/>
  <c r="AH6" i="15"/>
  <c r="AJ6" i="15" s="1"/>
  <c r="AM6" i="15"/>
  <c r="AQ6" i="15"/>
  <c r="AL6" i="15"/>
  <c r="AN6" i="15"/>
  <c r="BW6" i="15"/>
  <c r="DB8" i="15"/>
  <c r="BW8" i="15"/>
  <c r="AF5" i="15"/>
  <c r="DB11" i="15"/>
  <c r="AF36" i="15"/>
  <c r="AF37" i="15"/>
  <c r="AF42" i="15"/>
  <c r="AF43" i="15"/>
  <c r="AF44" i="15"/>
  <c r="BW9" i="15"/>
  <c r="DB9" i="15"/>
  <c r="DB7" i="15"/>
  <c r="BW7" i="15"/>
  <c r="BW10" i="15"/>
  <c r="DB10" i="15"/>
  <c r="DB6" i="15"/>
  <c r="BW11" i="15"/>
  <c r="AE42" i="15"/>
  <c r="BV9" i="15"/>
  <c r="EG9" i="15" s="1"/>
  <c r="AE36" i="15"/>
  <c r="AE37" i="15"/>
  <c r="DA7" i="15"/>
  <c r="BV8" i="15"/>
  <c r="EG8" i="15" s="1"/>
  <c r="DA10" i="15"/>
  <c r="BV11" i="15"/>
  <c r="EG11" i="15" s="1"/>
  <c r="AE43" i="15"/>
  <c r="BV6" i="15"/>
  <c r="EG6" i="15" s="1"/>
  <c r="DA11" i="15"/>
  <c r="AE44" i="15"/>
  <c r="DA8" i="15"/>
  <c r="BV7" i="15"/>
  <c r="EG7" i="15" s="1"/>
  <c r="BV10" i="15"/>
  <c r="EG10" i="15" s="1"/>
  <c r="DA6" i="15"/>
  <c r="DA9" i="15"/>
  <c r="AE5" i="15"/>
  <c r="AD36" i="15"/>
  <c r="BU8" i="15"/>
  <c r="EF8" i="15" s="1"/>
  <c r="AD43" i="15"/>
  <c r="BU9" i="15"/>
  <c r="EF9" i="15" s="1"/>
  <c r="CZ9" i="15"/>
  <c r="BU7" i="15"/>
  <c r="EF7" i="15" s="1"/>
  <c r="BU10" i="15"/>
  <c r="EF10" i="15" s="1"/>
  <c r="AD42" i="15"/>
  <c r="AD44" i="15"/>
  <c r="AD37" i="15"/>
  <c r="CZ10" i="15"/>
  <c r="CZ11" i="15"/>
  <c r="BU6" i="15"/>
  <c r="EF6" i="15" s="1"/>
  <c r="CZ8" i="15"/>
  <c r="CZ7" i="15"/>
  <c r="BU11" i="15"/>
  <c r="EF11" i="15" s="1"/>
  <c r="AD5" i="15"/>
  <c r="CZ6" i="15"/>
  <c r="CY9" i="15"/>
  <c r="CY6" i="15"/>
  <c r="AC42" i="15"/>
  <c r="AC36" i="15"/>
  <c r="BT10" i="15"/>
  <c r="EE10" i="15" s="1"/>
  <c r="BT11" i="15"/>
  <c r="EE11" i="15" s="1"/>
  <c r="CY11" i="15"/>
  <c r="CY10" i="15"/>
  <c r="BT9" i="15"/>
  <c r="EE9" i="15" s="1"/>
  <c r="CY8" i="15"/>
  <c r="AC43" i="15"/>
  <c r="BT7" i="15"/>
  <c r="EE7" i="15" s="1"/>
  <c r="AC37" i="15"/>
  <c r="CY7" i="15"/>
  <c r="BT8" i="15"/>
  <c r="EE8" i="15" s="1"/>
  <c r="AC44" i="15"/>
  <c r="AC5" i="15"/>
  <c r="BT6" i="15"/>
  <c r="EE6" i="15" s="1"/>
  <c r="BS10" i="15"/>
  <c r="ED10" i="15" s="1"/>
  <c r="BS11" i="15"/>
  <c r="ED11" i="15" s="1"/>
  <c r="CX6" i="15"/>
  <c r="CX11" i="15"/>
  <c r="BS7" i="15"/>
  <c r="ED7" i="15" s="1"/>
  <c r="AB44" i="15"/>
  <c r="AB37" i="15"/>
  <c r="BS8" i="15"/>
  <c r="ED8" i="15" s="1"/>
  <c r="CX8" i="15"/>
  <c r="AB42" i="15"/>
  <c r="CX10" i="15"/>
  <c r="AB36" i="15"/>
  <c r="CX7" i="15"/>
  <c r="AB43" i="15"/>
  <c r="BS6" i="15"/>
  <c r="ED6" i="15" s="1"/>
  <c r="AB5" i="15"/>
  <c r="BS9" i="15"/>
  <c r="ED9" i="15" s="1"/>
  <c r="CX9" i="15"/>
  <c r="CW7" i="15"/>
  <c r="BR6" i="15"/>
  <c r="EC6" i="15" s="1"/>
  <c r="BR8" i="15"/>
  <c r="EC8" i="15" s="1"/>
  <c r="AA36" i="15"/>
  <c r="AA37" i="15"/>
  <c r="CW8" i="15"/>
  <c r="AA42" i="15"/>
  <c r="CW6" i="15"/>
  <c r="AA43" i="15"/>
  <c r="AA44" i="15"/>
  <c r="BR9" i="15"/>
  <c r="EC9" i="15" s="1"/>
  <c r="CW9" i="15"/>
  <c r="CW10" i="15"/>
  <c r="BR11" i="15"/>
  <c r="EC11" i="15" s="1"/>
  <c r="BR7" i="15"/>
  <c r="EC7" i="15" s="1"/>
  <c r="AA5" i="15"/>
  <c r="CW11" i="15"/>
  <c r="BR10" i="15"/>
  <c r="EC10" i="15" s="1"/>
  <c r="Z42" i="15"/>
  <c r="CV6" i="15"/>
  <c r="CV9" i="15"/>
  <c r="Z37" i="15"/>
  <c r="Z36" i="15"/>
  <c r="BQ8" i="15"/>
  <c r="EB8" i="15" s="1"/>
  <c r="BQ11" i="15"/>
  <c r="EB11" i="15" s="1"/>
  <c r="Z44" i="15"/>
  <c r="CV8" i="15"/>
  <c r="CV11" i="15"/>
  <c r="CV7" i="15"/>
  <c r="BQ10" i="15"/>
  <c r="EB10" i="15" s="1"/>
  <c r="BQ7" i="15"/>
  <c r="EB7" i="15" s="1"/>
  <c r="BQ9" i="15"/>
  <c r="EB9" i="15" s="1"/>
  <c r="Z43" i="15"/>
  <c r="Z5" i="15"/>
  <c r="BQ6" i="15"/>
  <c r="EB6" i="15" s="1"/>
  <c r="CV10" i="15"/>
  <c r="CU8" i="15"/>
  <c r="CU9" i="15"/>
  <c r="Y36" i="15"/>
  <c r="BP9" i="15"/>
  <c r="EA9" i="15" s="1"/>
  <c r="Y37" i="15"/>
  <c r="CU7" i="15"/>
  <c r="BP10" i="15"/>
  <c r="EA10" i="15" s="1"/>
  <c r="BP11" i="15"/>
  <c r="EA11" i="15" s="1"/>
  <c r="CU6" i="15"/>
  <c r="Y43" i="15"/>
  <c r="CU11" i="15"/>
  <c r="BP6" i="15"/>
  <c r="EA6" i="15" s="1"/>
  <c r="BP8" i="15"/>
  <c r="EA8" i="15" s="1"/>
  <c r="Y44" i="15"/>
  <c r="BP7" i="15"/>
  <c r="EA7" i="15" s="1"/>
  <c r="CU10" i="15"/>
  <c r="Y42" i="15"/>
  <c r="Y5" i="15"/>
  <c r="BP12" i="15"/>
  <c r="EA12" i="15" s="1"/>
  <c r="CT7" i="15"/>
  <c r="BO7" i="15"/>
  <c r="DZ7" i="15" s="1"/>
  <c r="BO6" i="15"/>
  <c r="DZ6" i="15" s="1"/>
  <c r="X5" i="15"/>
  <c r="CT6" i="15"/>
  <c r="X44" i="15"/>
  <c r="X43" i="15"/>
  <c r="X42" i="15"/>
  <c r="X37" i="15"/>
  <c r="X36" i="15"/>
  <c r="BO12" i="15"/>
  <c r="DZ12" i="15" s="1"/>
  <c r="CT11" i="15"/>
  <c r="BO11" i="15"/>
  <c r="DZ11" i="15" s="1"/>
  <c r="CT10" i="15"/>
  <c r="BO10" i="15"/>
  <c r="DZ10" i="15" s="1"/>
  <c r="CT9" i="15"/>
  <c r="BO9" i="15"/>
  <c r="DZ9" i="15" s="1"/>
  <c r="CT8" i="15"/>
  <c r="BO8" i="15"/>
  <c r="DZ8" i="15" s="1"/>
  <c r="CS9" i="15"/>
  <c r="BN7" i="15"/>
  <c r="DY7" i="15" s="1"/>
  <c r="BN8" i="15"/>
  <c r="DY8" i="15" s="1"/>
  <c r="BN6" i="15"/>
  <c r="DY6" i="15" s="1"/>
  <c r="W36" i="15"/>
  <c r="W37" i="15"/>
  <c r="W42" i="15"/>
  <c r="BN10" i="15"/>
  <c r="DY10" i="15" s="1"/>
  <c r="BN9" i="15"/>
  <c r="DY9" i="15" s="1"/>
  <c r="BN12" i="15"/>
  <c r="DY12" i="15" s="1"/>
  <c r="W43" i="15"/>
  <c r="CS8" i="15"/>
  <c r="CS11" i="15"/>
  <c r="CS6" i="15"/>
  <c r="W5" i="15"/>
  <c r="CS7" i="15"/>
  <c r="W44" i="15"/>
  <c r="CS10" i="15"/>
  <c r="BN11" i="15"/>
  <c r="DY11" i="15" s="1"/>
  <c r="V36" i="15"/>
  <c r="BM9" i="15"/>
  <c r="DX9" i="15" s="1"/>
  <c r="BM12" i="15"/>
  <c r="DX12" i="15" s="1"/>
  <c r="BM8" i="15"/>
  <c r="DX8" i="15" s="1"/>
  <c r="BM7" i="15"/>
  <c r="DX7" i="15" s="1"/>
  <c r="V42" i="15"/>
  <c r="CR8" i="15"/>
  <c r="V43" i="15"/>
  <c r="CR11" i="15"/>
  <c r="BM10" i="15"/>
  <c r="DX10" i="15" s="1"/>
  <c r="V5" i="15"/>
  <c r="CR6" i="15"/>
  <c r="BM6" i="15"/>
  <c r="DX6" i="15" s="1"/>
  <c r="CR9" i="15"/>
  <c r="CR10" i="15"/>
  <c r="CR7" i="15"/>
  <c r="V44" i="15"/>
  <c r="V37" i="15"/>
  <c r="BM11" i="15"/>
  <c r="DX11" i="15" s="1"/>
  <c r="U44" i="15"/>
  <c r="U43" i="15"/>
  <c r="CQ11" i="15"/>
  <c r="U42" i="15"/>
  <c r="U37" i="15"/>
  <c r="CQ6" i="15"/>
  <c r="CQ10" i="15"/>
  <c r="BL7" i="15"/>
  <c r="DW7" i="15" s="1"/>
  <c r="U5" i="15"/>
  <c r="U36" i="15"/>
  <c r="CQ7" i="15"/>
  <c r="BL6" i="15"/>
  <c r="DW6" i="15" s="1"/>
  <c r="CQ9" i="15"/>
  <c r="BL12" i="15"/>
  <c r="DW12" i="15" s="1"/>
  <c r="CQ8" i="15"/>
  <c r="BL10" i="15"/>
  <c r="DW10" i="15" s="1"/>
  <c r="BL8" i="15"/>
  <c r="DW8" i="15" s="1"/>
  <c r="BL9" i="15"/>
  <c r="DW9" i="15" s="1"/>
  <c r="BL11" i="15"/>
  <c r="DW11" i="15" s="1"/>
  <c r="T43" i="15"/>
  <c r="CP8" i="15"/>
  <c r="T5" i="15"/>
  <c r="T44" i="15"/>
  <c r="CP11" i="15"/>
  <c r="BK10" i="15"/>
  <c r="DV10" i="15" s="1"/>
  <c r="CP6" i="15"/>
  <c r="BK12" i="15"/>
  <c r="DV12" i="15" s="1"/>
  <c r="BK9" i="15"/>
  <c r="DV9" i="15" s="1"/>
  <c r="T42" i="15"/>
  <c r="BK7" i="15"/>
  <c r="DV7" i="15" s="1"/>
  <c r="CP10" i="15"/>
  <c r="BK8" i="15"/>
  <c r="DV8" i="15" s="1"/>
  <c r="CP9" i="15"/>
  <c r="CP7" i="15"/>
  <c r="BK6" i="15"/>
  <c r="DV6" i="15" s="1"/>
  <c r="T37" i="15"/>
  <c r="T36" i="15"/>
  <c r="BK11" i="15"/>
  <c r="DV11" i="15" s="1"/>
  <c r="BJ7" i="15"/>
  <c r="DU7" i="15" s="1"/>
  <c r="CO7" i="15"/>
  <c r="S36" i="15"/>
  <c r="S37" i="15"/>
  <c r="S42" i="15"/>
  <c r="S43" i="15"/>
  <c r="S44" i="15"/>
  <c r="BJ9" i="15"/>
  <c r="DU9" i="15" s="1"/>
  <c r="BJ8" i="15"/>
  <c r="DU8" i="15" s="1"/>
  <c r="S5" i="15"/>
  <c r="BJ6" i="15"/>
  <c r="DU6" i="15" s="1"/>
  <c r="CO6" i="15"/>
  <c r="BJ12" i="15"/>
  <c r="DU12" i="15" s="1"/>
  <c r="CO11" i="15"/>
  <c r="BJ11" i="15"/>
  <c r="DU11" i="15" s="1"/>
  <c r="CO9" i="15"/>
  <c r="CO10" i="15"/>
  <c r="BJ10" i="15"/>
  <c r="DU10" i="15" s="1"/>
  <c r="CO8" i="15"/>
  <c r="BI8" i="15"/>
  <c r="DT8" i="15" s="1"/>
  <c r="BI9" i="15"/>
  <c r="DT9" i="15" s="1"/>
  <c r="BI7" i="15"/>
  <c r="DT7" i="15" s="1"/>
  <c r="R36" i="15"/>
  <c r="CN10" i="15"/>
  <c r="R44" i="15"/>
  <c r="R5" i="15"/>
  <c r="R43" i="15"/>
  <c r="BI6" i="15"/>
  <c r="DT6" i="15" s="1"/>
  <c r="CN11" i="15"/>
  <c r="CN6" i="15"/>
  <c r="BI10" i="15"/>
  <c r="DT10" i="15" s="1"/>
  <c r="BI12" i="15"/>
  <c r="DT12" i="15" s="1"/>
  <c r="CN9" i="15"/>
  <c r="R42" i="15"/>
  <c r="R37" i="15"/>
  <c r="CN8" i="15"/>
  <c r="CN7" i="15"/>
  <c r="BI11" i="15"/>
  <c r="DT11" i="15" s="1"/>
  <c r="BH8" i="15"/>
  <c r="DS8" i="15" s="1"/>
  <c r="Q36" i="15"/>
  <c r="Q44" i="15"/>
  <c r="Q43" i="15"/>
  <c r="BH6" i="15"/>
  <c r="DS6" i="15" s="1"/>
  <c r="BH7" i="15"/>
  <c r="DS7" i="15" s="1"/>
  <c r="CM10" i="15"/>
  <c r="BH12" i="15"/>
  <c r="DS12" i="15" s="1"/>
  <c r="Q37" i="15"/>
  <c r="Q42" i="15"/>
  <c r="BH11" i="15"/>
  <c r="DS11" i="15" s="1"/>
  <c r="Q5" i="15"/>
  <c r="BH9" i="15"/>
  <c r="DS9" i="15" s="1"/>
  <c r="CM9" i="15"/>
  <c r="BH10" i="15"/>
  <c r="DS10" i="15" s="1"/>
  <c r="CM8" i="15"/>
  <c r="CM7" i="15"/>
  <c r="CM11" i="15"/>
  <c r="CM6" i="15"/>
  <c r="BG7" i="15"/>
  <c r="DR7" i="15" s="1"/>
  <c r="CL8" i="15"/>
  <c r="P36" i="15"/>
  <c r="CL7" i="15"/>
  <c r="P5" i="15"/>
  <c r="BG8" i="15"/>
  <c r="DR8" i="15" s="1"/>
  <c r="BG6" i="15"/>
  <c r="DR6" i="15" s="1"/>
  <c r="BG12" i="15"/>
  <c r="DR12" i="15" s="1"/>
  <c r="P37" i="15"/>
  <c r="CL9" i="15"/>
  <c r="P42" i="15"/>
  <c r="P43" i="15"/>
  <c r="P44" i="15"/>
  <c r="CL10" i="15"/>
  <c r="BG9" i="15"/>
  <c r="DR9" i="15" s="1"/>
  <c r="CL6" i="15"/>
  <c r="BG10" i="15"/>
  <c r="DR10" i="15" s="1"/>
  <c r="BG11" i="15"/>
  <c r="DR11" i="15" s="1"/>
  <c r="CL11" i="15"/>
  <c r="O5" i="15"/>
  <c r="BF6" i="15"/>
  <c r="DQ6" i="15" s="1"/>
  <c r="O36" i="15"/>
  <c r="CK7" i="15"/>
  <c r="BF8" i="15"/>
  <c r="DQ8" i="15" s="1"/>
  <c r="O37" i="15"/>
  <c r="BF10" i="15"/>
  <c r="DQ10" i="15" s="1"/>
  <c r="BF7" i="15"/>
  <c r="DQ7" i="15" s="1"/>
  <c r="BF12" i="15"/>
  <c r="DQ12" i="15" s="1"/>
  <c r="CK8" i="15"/>
  <c r="CK9" i="15"/>
  <c r="CK6" i="15"/>
  <c r="O43" i="15"/>
  <c r="BF11" i="15"/>
  <c r="DQ11" i="15" s="1"/>
  <c r="CK10" i="15"/>
  <c r="O42" i="15"/>
  <c r="BF9" i="15"/>
  <c r="DQ9" i="15" s="1"/>
  <c r="CK11" i="15"/>
  <c r="O44" i="15"/>
  <c r="N36" i="15"/>
  <c r="BE11" i="15"/>
  <c r="DP11" i="15" s="1"/>
  <c r="N44" i="15"/>
  <c r="BE12" i="15"/>
  <c r="DP12" i="15" s="1"/>
  <c r="N5" i="15"/>
  <c r="BE6" i="15"/>
  <c r="DP6" i="15" s="1"/>
  <c r="N43" i="15"/>
  <c r="N37" i="15"/>
  <c r="BE8" i="15"/>
  <c r="DP8" i="15" s="1"/>
  <c r="CJ8" i="15"/>
  <c r="CJ11" i="15"/>
  <c r="BE9" i="15"/>
  <c r="DP9" i="15" s="1"/>
  <c r="CJ7" i="15"/>
  <c r="N42" i="15"/>
  <c r="BE10" i="15"/>
  <c r="DP10" i="15" s="1"/>
  <c r="CJ6" i="15"/>
  <c r="CJ10" i="15"/>
  <c r="CJ9" i="15"/>
  <c r="BE7" i="15"/>
  <c r="DP7" i="15" s="1"/>
  <c r="BD12" i="15"/>
  <c r="DO12" i="15" s="1"/>
  <c r="CI10" i="15"/>
  <c r="BD10" i="15"/>
  <c r="DO10" i="15" s="1"/>
  <c r="CI11" i="15"/>
  <c r="BD11" i="15"/>
  <c r="DO11" i="15" s="1"/>
  <c r="CI6" i="15"/>
  <c r="CI9" i="15"/>
  <c r="CI7" i="15"/>
  <c r="M37" i="15"/>
  <c r="M5" i="15"/>
  <c r="BD8" i="15"/>
  <c r="DO8" i="15" s="1"/>
  <c r="CI8" i="15"/>
  <c r="BD6" i="15"/>
  <c r="DO6" i="15" s="1"/>
  <c r="M42" i="15"/>
  <c r="BD7" i="15"/>
  <c r="DO7" i="15" s="1"/>
  <c r="M43" i="15"/>
  <c r="BD9" i="15"/>
  <c r="DO9" i="15" s="1"/>
  <c r="M44" i="15"/>
  <c r="M36" i="15"/>
  <c r="CH9" i="15"/>
  <c r="L42" i="15"/>
  <c r="BC8" i="15"/>
  <c r="DN8" i="15" s="1"/>
  <c r="CH6" i="15"/>
  <c r="CH11" i="15"/>
  <c r="L37" i="15"/>
  <c r="L43" i="15"/>
  <c r="BC12" i="15"/>
  <c r="DN12" i="15" s="1"/>
  <c r="BC9" i="15"/>
  <c r="DN9" i="15" s="1"/>
  <c r="BC11" i="15"/>
  <c r="DN11" i="15" s="1"/>
  <c r="BC10" i="15"/>
  <c r="DN10" i="15" s="1"/>
  <c r="L44" i="15"/>
  <c r="BC6" i="15"/>
  <c r="DN6" i="15" s="1"/>
  <c r="BC7" i="15"/>
  <c r="DN7" i="15" s="1"/>
  <c r="CH7" i="15"/>
  <c r="L36" i="15"/>
  <c r="CH10" i="15"/>
  <c r="CH8" i="15"/>
  <c r="L5" i="15"/>
  <c r="BB8" i="15"/>
  <c r="DM8" i="15" s="1"/>
  <c r="CG11" i="15"/>
  <c r="BB7" i="15"/>
  <c r="DM7" i="15" s="1"/>
  <c r="BB11" i="15"/>
  <c r="DM11" i="15" s="1"/>
  <c r="BB9" i="15"/>
  <c r="DM9" i="15" s="1"/>
  <c r="K43" i="15"/>
  <c r="BB10" i="15"/>
  <c r="DM10" i="15" s="1"/>
  <c r="K37" i="15"/>
  <c r="CG9" i="15"/>
  <c r="CG6" i="15"/>
  <c r="CG10" i="15"/>
  <c r="BB6" i="15"/>
  <c r="DM6" i="15" s="1"/>
  <c r="K44" i="15"/>
  <c r="CG8" i="15"/>
  <c r="CG7" i="15"/>
  <c r="K5" i="15"/>
  <c r="K36" i="15"/>
  <c r="K42" i="15"/>
  <c r="BB12" i="15"/>
  <c r="DM12" i="15" s="1"/>
  <c r="J43" i="15"/>
  <c r="BA6" i="15"/>
  <c r="DL6" i="15" s="1"/>
  <c r="CF9" i="15"/>
  <c r="CF8" i="15"/>
  <c r="BA10" i="15"/>
  <c r="DL10" i="15" s="1"/>
  <c r="J5" i="15"/>
  <c r="CF10" i="15"/>
  <c r="BA7" i="15"/>
  <c r="DL7" i="15" s="1"/>
  <c r="CF6" i="15"/>
  <c r="CF7" i="15"/>
  <c r="J42" i="15"/>
  <c r="J44" i="15"/>
  <c r="BA11" i="15"/>
  <c r="DL11" i="15" s="1"/>
  <c r="CF11" i="15"/>
  <c r="J37" i="15"/>
  <c r="BA12" i="15"/>
  <c r="DL12" i="15" s="1"/>
  <c r="J36" i="15"/>
  <c r="BA9" i="15"/>
  <c r="DL9" i="15" s="1"/>
  <c r="BA8" i="15"/>
  <c r="DL8" i="15" s="1"/>
  <c r="CE10" i="15"/>
  <c r="AZ10" i="15"/>
  <c r="DK10" i="15" s="1"/>
  <c r="CE6" i="15"/>
  <c r="I42" i="15"/>
  <c r="CE8" i="15"/>
  <c r="AZ7" i="15"/>
  <c r="DK7" i="15" s="1"/>
  <c r="I37" i="15"/>
  <c r="I44" i="15"/>
  <c r="I36" i="15"/>
  <c r="AZ12" i="15"/>
  <c r="DK12" i="15" s="1"/>
  <c r="AZ9" i="15"/>
  <c r="DK9" i="15" s="1"/>
  <c r="AZ6" i="15"/>
  <c r="DK6" i="15" s="1"/>
  <c r="AZ8" i="15"/>
  <c r="DK8" i="15" s="1"/>
  <c r="CE11" i="15"/>
  <c r="I43" i="15"/>
  <c r="AZ11" i="15"/>
  <c r="DK11" i="15" s="1"/>
  <c r="CE7" i="15"/>
  <c r="CE9" i="15"/>
  <c r="I5" i="15"/>
  <c r="AY12" i="15"/>
  <c r="DJ12" i="15" s="1"/>
  <c r="H36" i="15"/>
  <c r="H42" i="15"/>
  <c r="H37" i="15"/>
  <c r="AY7" i="15"/>
  <c r="DJ7" i="15" s="1"/>
  <c r="AY10" i="15"/>
  <c r="DJ10" i="15" s="1"/>
  <c r="CD8" i="15"/>
  <c r="CD6" i="15"/>
  <c r="AY6" i="15"/>
  <c r="DJ6" i="15" s="1"/>
  <c r="H44" i="15"/>
  <c r="CD10" i="15"/>
  <c r="CD9" i="15"/>
  <c r="CD7" i="15"/>
  <c r="H5" i="15"/>
  <c r="AY11" i="15"/>
  <c r="DJ11" i="15" s="1"/>
  <c r="CD11" i="15"/>
  <c r="H43" i="15"/>
  <c r="AY9" i="15"/>
  <c r="DJ9" i="15" s="1"/>
  <c r="AY8" i="15"/>
  <c r="DJ8" i="15" s="1"/>
  <c r="CC9" i="15"/>
  <c r="G36" i="15"/>
  <c r="CC11" i="15"/>
  <c r="AX12" i="15"/>
  <c r="DI12" i="15" s="1"/>
  <c r="G37" i="15"/>
  <c r="AX11" i="15"/>
  <c r="DI11" i="15" s="1"/>
  <c r="G44" i="15"/>
  <c r="G5" i="15"/>
  <c r="AX6" i="15"/>
  <c r="DI6" i="15" s="1"/>
  <c r="CC6" i="15"/>
  <c r="CC10" i="15"/>
  <c r="AX7" i="15"/>
  <c r="DI7" i="15" s="1"/>
  <c r="G43" i="15"/>
  <c r="CC7" i="15"/>
  <c r="AX8" i="15"/>
  <c r="DI8" i="15" s="1"/>
  <c r="AX10" i="15"/>
  <c r="DI10" i="15" s="1"/>
  <c r="AX9" i="15"/>
  <c r="DI9" i="15" s="1"/>
  <c r="CC8" i="15"/>
  <c r="G42" i="15"/>
  <c r="CB6" i="15"/>
  <c r="AW7" i="15"/>
  <c r="DH7" i="15" s="1"/>
  <c r="AW8" i="15"/>
  <c r="DH8" i="15" s="1"/>
  <c r="F5" i="15"/>
  <c r="F37" i="15"/>
  <c r="AW6" i="15"/>
  <c r="DH6" i="15" s="1"/>
  <c r="AW9" i="15"/>
  <c r="DH9" i="15" s="1"/>
  <c r="F36" i="15"/>
  <c r="CB7" i="15"/>
  <c r="AW12" i="15"/>
  <c r="DH12" i="15" s="1"/>
  <c r="AW10" i="15"/>
  <c r="DH10" i="15" s="1"/>
  <c r="F42" i="15"/>
  <c r="CB11" i="15"/>
  <c r="CB9" i="15"/>
  <c r="AW11" i="15"/>
  <c r="DH11" i="15" s="1"/>
  <c r="F43" i="15"/>
  <c r="CB8" i="15"/>
  <c r="CB10" i="15"/>
  <c r="AV11" i="15"/>
  <c r="DG11" i="15" s="1"/>
  <c r="CA11" i="15"/>
  <c r="CA6" i="15"/>
  <c r="CA8" i="15"/>
  <c r="E36" i="15"/>
  <c r="CA9" i="15"/>
  <c r="CA7" i="15"/>
  <c r="AV10" i="15"/>
  <c r="DG10" i="15" s="1"/>
  <c r="AV9" i="15"/>
  <c r="DG9" i="15" s="1"/>
  <c r="AV6" i="15"/>
  <c r="DG6" i="15" s="1"/>
  <c r="E43" i="15"/>
  <c r="E42" i="15"/>
  <c r="AV12" i="15"/>
  <c r="DG12" i="15" s="1"/>
  <c r="AV7" i="15"/>
  <c r="DG7" i="15" s="1"/>
  <c r="AV8" i="15"/>
  <c r="DG8" i="15" s="1"/>
  <c r="E5" i="15"/>
  <c r="CA10" i="15"/>
  <c r="E37" i="15"/>
  <c r="BZ11" i="15"/>
  <c r="D42" i="15"/>
  <c r="D37" i="15"/>
  <c r="BZ7" i="15"/>
  <c r="BZ8" i="15"/>
  <c r="BZ6" i="15"/>
  <c r="AU6" i="15"/>
  <c r="DF6" i="15" s="1"/>
  <c r="AU9" i="15"/>
  <c r="DF9" i="15" s="1"/>
  <c r="AU7" i="15"/>
  <c r="DF7" i="15" s="1"/>
  <c r="D5" i="15"/>
  <c r="AU8" i="15"/>
  <c r="DF8" i="15" s="1"/>
  <c r="AU10" i="15"/>
  <c r="DF10" i="15" s="1"/>
  <c r="BZ10" i="15"/>
  <c r="BZ9" i="15"/>
  <c r="AU12" i="15"/>
  <c r="DF12" i="15" s="1"/>
  <c r="D36" i="15"/>
  <c r="AU11" i="15"/>
  <c r="DF11" i="15" s="1"/>
  <c r="BY6" i="15"/>
  <c r="AT8" i="15"/>
  <c r="DE8" i="15" s="1"/>
  <c r="BY8" i="15"/>
  <c r="BY9" i="15"/>
  <c r="BY11" i="15"/>
  <c r="AT12" i="15"/>
  <c r="DE12" i="15" s="1"/>
  <c r="C5" i="15"/>
  <c r="BY7" i="15"/>
  <c r="AT6" i="15"/>
  <c r="DE6" i="15" s="1"/>
  <c r="AT10" i="15"/>
  <c r="DE10" i="15" s="1"/>
  <c r="AT11" i="15"/>
  <c r="DE11" i="15" s="1"/>
  <c r="C42" i="15"/>
  <c r="BY10" i="15"/>
  <c r="AT7" i="15"/>
  <c r="DE7" i="15" s="1"/>
  <c r="C37" i="15"/>
  <c r="AT9" i="15"/>
  <c r="DE9" i="15" s="1"/>
  <c r="C36" i="15"/>
  <c r="BX8" i="15"/>
  <c r="AS10" i="15"/>
  <c r="DD10" i="15" s="1"/>
  <c r="BX7" i="15"/>
  <c r="B42" i="15"/>
  <c r="BX11" i="15"/>
  <c r="AS8" i="15"/>
  <c r="DD8" i="15" s="1"/>
  <c r="AS7" i="15"/>
  <c r="DD7" i="15" s="1"/>
  <c r="BX10" i="15"/>
  <c r="B37" i="15"/>
  <c r="AS11" i="15"/>
  <c r="DD11" i="15" s="1"/>
  <c r="B36" i="15"/>
  <c r="AS12" i="15"/>
  <c r="DD12" i="15" s="1"/>
  <c r="BX6" i="15"/>
  <c r="AS9" i="15"/>
  <c r="DD9" i="15" s="1"/>
  <c r="AS6" i="15"/>
  <c r="DD6" i="15" s="1"/>
  <c r="B5" i="15"/>
  <c r="BX9" i="15"/>
  <c r="AI30" i="14"/>
  <c r="AH30" i="14"/>
  <c r="AQ30" i="14"/>
  <c r="AK30" i="14"/>
  <c r="AJ30" i="14"/>
  <c r="AP30" i="14"/>
  <c r="AO30" i="14"/>
  <c r="AN30" i="14"/>
  <c r="AM30" i="14"/>
  <c r="AL30" i="14"/>
  <c r="AH29" i="14"/>
  <c r="AJ29" i="14"/>
  <c r="AQ29" i="14"/>
  <c r="AN29" i="14"/>
  <c r="AL29" i="14"/>
  <c r="AP29" i="14"/>
  <c r="AM29" i="14"/>
  <c r="AK29" i="14"/>
  <c r="AO29" i="14"/>
  <c r="AI29" i="14"/>
  <c r="AI28" i="14"/>
  <c r="AN28" i="14"/>
  <c r="AP28" i="14"/>
  <c r="AK28" i="14"/>
  <c r="AL28" i="14"/>
  <c r="AO28" i="14"/>
  <c r="AH28" i="14"/>
  <c r="AM28" i="14"/>
  <c r="AJ28" i="14"/>
  <c r="AQ27" i="14"/>
  <c r="AN27" i="14"/>
  <c r="AL27" i="14"/>
  <c r="AO27" i="14"/>
  <c r="AH27" i="14"/>
  <c r="AK27" i="14"/>
  <c r="AP27" i="14"/>
  <c r="AI27" i="14"/>
  <c r="AM27" i="14"/>
  <c r="AJ27" i="14"/>
  <c r="AQ26" i="14"/>
  <c r="AL26" i="14"/>
  <c r="AI26" i="14"/>
  <c r="AK26" i="14"/>
  <c r="AH26" i="14"/>
  <c r="AM26" i="14"/>
  <c r="AP26" i="14"/>
  <c r="AN26" i="14"/>
  <c r="AJ26" i="14"/>
  <c r="AO26" i="14"/>
  <c r="AO25" i="14"/>
  <c r="AH25" i="14"/>
  <c r="AK25" i="14"/>
  <c r="AM25" i="14"/>
  <c r="AL25" i="14"/>
  <c r="AN25" i="14"/>
  <c r="AQ25" i="14"/>
  <c r="AI25" i="14"/>
  <c r="AJ25" i="14"/>
  <c r="AP25" i="14"/>
  <c r="AH24" i="14"/>
  <c r="AM24" i="14"/>
  <c r="AN24" i="14"/>
  <c r="AQ24" i="14"/>
  <c r="AK24" i="14"/>
  <c r="AO24" i="14"/>
  <c r="AI24" i="14"/>
  <c r="AL24" i="14"/>
  <c r="AP24" i="14"/>
  <c r="AJ24" i="14"/>
  <c r="AL23" i="14"/>
  <c r="AH23" i="14"/>
  <c r="AI23" i="14"/>
  <c r="AP23" i="14"/>
  <c r="AK23" i="14"/>
  <c r="AQ23" i="14"/>
  <c r="AN23" i="14"/>
  <c r="AO23" i="14"/>
  <c r="AJ23" i="14"/>
  <c r="AM23" i="14"/>
  <c r="AQ22" i="14"/>
  <c r="AO22" i="14"/>
  <c r="AH22" i="14"/>
  <c r="AL22" i="14"/>
  <c r="AJ22" i="14"/>
  <c r="AK22" i="14"/>
  <c r="AP22" i="14"/>
  <c r="AN22" i="14"/>
  <c r="AM22" i="14"/>
  <c r="AI22" i="14"/>
  <c r="AM21" i="14"/>
  <c r="AP21" i="14"/>
  <c r="AN21" i="14"/>
  <c r="AK21" i="14"/>
  <c r="AQ21" i="14"/>
  <c r="AH21" i="14"/>
  <c r="AJ21" i="14" s="1"/>
  <c r="AL21" i="14"/>
  <c r="AI21" i="14"/>
  <c r="AO21" i="14"/>
  <c r="AO20" i="14"/>
  <c r="AH20" i="14"/>
  <c r="AK20" i="14"/>
  <c r="AQ20" i="14"/>
  <c r="AP20" i="14"/>
  <c r="AJ20" i="14"/>
  <c r="AL20" i="14"/>
  <c r="AN20" i="14"/>
  <c r="AI20" i="14"/>
  <c r="AM20" i="14"/>
  <c r="AH19" i="14"/>
  <c r="AM19" i="14"/>
  <c r="AL19" i="14"/>
  <c r="AQ19" i="14"/>
  <c r="AP19" i="14"/>
  <c r="AO19" i="14"/>
  <c r="AN19" i="14"/>
  <c r="AK19" i="14"/>
  <c r="AJ19" i="14"/>
  <c r="AI19" i="14"/>
  <c r="AK18" i="14"/>
  <c r="AL18" i="14"/>
  <c r="AM18" i="14"/>
  <c r="AH18" i="14"/>
  <c r="AI18" i="14"/>
  <c r="AJ18" i="14"/>
  <c r="AQ18" i="14"/>
  <c r="AP18" i="14"/>
  <c r="AO18" i="14"/>
  <c r="AN18" i="14"/>
  <c r="AL17" i="14"/>
  <c r="AN17" i="14"/>
  <c r="AO17" i="14"/>
  <c r="AP17" i="14"/>
  <c r="AQ17" i="14"/>
  <c r="AM17" i="14"/>
  <c r="AH17" i="14"/>
  <c r="AI17" i="14"/>
  <c r="AJ17" i="14"/>
  <c r="AK17" i="14"/>
  <c r="AM16" i="14"/>
  <c r="AN16" i="14"/>
  <c r="AP16" i="14"/>
  <c r="AH16" i="14"/>
  <c r="AI16" i="14"/>
  <c r="AJ16" i="14"/>
  <c r="AK16" i="14"/>
  <c r="AL16" i="14"/>
  <c r="AO16" i="14"/>
  <c r="AQ16" i="14"/>
  <c r="AL15" i="14"/>
  <c r="AI15" i="14"/>
  <c r="AH15" i="14"/>
  <c r="AJ15" i="14" s="1"/>
  <c r="AO15" i="14"/>
  <c r="AQ15" i="14"/>
  <c r="AP15" i="14"/>
  <c r="AN15" i="14"/>
  <c r="AM15" i="14"/>
  <c r="AK15" i="14"/>
  <c r="AK14" i="14"/>
  <c r="AQ14" i="14"/>
  <c r="AP14" i="14"/>
  <c r="AO14" i="14"/>
  <c r="AN14" i="14"/>
  <c r="AM14" i="14"/>
  <c r="AL14" i="14"/>
  <c r="AI14" i="14"/>
  <c r="AH14" i="14"/>
  <c r="AJ14" i="14" s="1"/>
  <c r="AK13" i="14"/>
  <c r="AP13" i="14"/>
  <c r="AO13" i="14"/>
  <c r="AN13" i="14"/>
  <c r="AM13" i="14"/>
  <c r="AL13" i="14"/>
  <c r="AI13" i="14"/>
  <c r="AH13" i="14"/>
  <c r="AJ13" i="14" s="1"/>
  <c r="AQ13" i="14"/>
  <c r="AN12" i="14"/>
  <c r="AI12" i="14"/>
  <c r="AK12" i="14"/>
  <c r="AL12" i="14"/>
  <c r="AO12" i="14"/>
  <c r="AP12" i="14"/>
  <c r="AQ12" i="14"/>
  <c r="AM12" i="14"/>
  <c r="AH12" i="14"/>
  <c r="AJ12" i="14" s="1"/>
  <c r="AQ11" i="14"/>
  <c r="AL11" i="14"/>
  <c r="AM11" i="14"/>
  <c r="AN11" i="14"/>
  <c r="AO11" i="14"/>
  <c r="AP11" i="14"/>
  <c r="AK11" i="14"/>
  <c r="AH11" i="14"/>
  <c r="AI11" i="14"/>
  <c r="AJ11" i="14"/>
  <c r="AQ10" i="14"/>
  <c r="AN10" i="14"/>
  <c r="AM10" i="14"/>
  <c r="AO10" i="14"/>
  <c r="AL10" i="14"/>
  <c r="AK10" i="14"/>
  <c r="AI10" i="14"/>
  <c r="AP10" i="14"/>
  <c r="AH10" i="14"/>
  <c r="AJ10" i="14" s="1"/>
  <c r="AO9" i="14"/>
  <c r="AQ9" i="14"/>
  <c r="AP9" i="14"/>
  <c r="AM9" i="14"/>
  <c r="AL9" i="14"/>
  <c r="AK9" i="14"/>
  <c r="AI9" i="14"/>
  <c r="AH9" i="14"/>
  <c r="AJ9" i="14" s="1"/>
  <c r="AN9" i="14"/>
  <c r="AL8" i="14"/>
  <c r="AM8" i="14"/>
  <c r="AN8" i="14"/>
  <c r="AO8" i="14"/>
  <c r="AP8" i="14"/>
  <c r="AQ8" i="14"/>
  <c r="AI8" i="14"/>
  <c r="AH8" i="14"/>
  <c r="AJ8" i="14" s="1"/>
  <c r="AK8" i="14"/>
  <c r="AQ7" i="14"/>
  <c r="AL7" i="14"/>
  <c r="AH7" i="14"/>
  <c r="AJ7" i="14" s="1"/>
  <c r="AO7" i="14"/>
  <c r="AN7" i="14"/>
  <c r="AP7" i="14"/>
  <c r="AI7" i="14"/>
  <c r="AM7" i="14"/>
  <c r="AK7" i="14"/>
  <c r="AH6" i="14"/>
  <c r="AI6" i="14"/>
  <c r="AN6" i="14"/>
  <c r="AJ6" i="14"/>
  <c r="AK6" i="14"/>
  <c r="AL6" i="14"/>
  <c r="AM6" i="14"/>
  <c r="AO6" i="14"/>
  <c r="AP6" i="14"/>
  <c r="AQ6" i="14"/>
  <c r="EG13" i="14"/>
  <c r="EG7" i="14"/>
  <c r="EG11" i="14"/>
  <c r="EG10" i="14"/>
  <c r="EG18" i="14"/>
  <c r="EG16" i="14"/>
  <c r="AF5" i="14"/>
  <c r="EG17" i="14"/>
  <c r="EG8" i="14"/>
  <c r="EG9" i="14"/>
  <c r="EG12" i="14"/>
  <c r="EG6" i="14"/>
  <c r="EG14" i="14"/>
  <c r="EG15" i="14"/>
  <c r="DA13" i="14"/>
  <c r="DB13" i="14" s="1"/>
  <c r="DA12" i="14"/>
  <c r="DB12" i="14" s="1"/>
  <c r="DA10" i="14"/>
  <c r="DB10" i="14" s="1"/>
  <c r="BV18" i="14"/>
  <c r="BW18" i="14" s="1"/>
  <c r="DC18" i="15" s="1"/>
  <c r="DA7" i="14"/>
  <c r="DB7" i="14" s="1"/>
  <c r="BV17" i="14"/>
  <c r="BW17" i="14" s="1"/>
  <c r="DC17" i="15" s="1"/>
  <c r="BV12" i="14"/>
  <c r="BW12" i="14" s="1"/>
  <c r="DC12" i="15" s="1"/>
  <c r="BV11" i="14"/>
  <c r="BW11" i="14" s="1"/>
  <c r="DC11" i="15" s="1"/>
  <c r="DA6" i="14"/>
  <c r="DB6" i="14" s="1"/>
  <c r="DA14" i="14"/>
  <c r="DB14" i="14" s="1"/>
  <c r="BV6" i="14"/>
  <c r="BW6" i="14" s="1"/>
  <c r="DC6" i="15" s="1"/>
  <c r="BV9" i="14"/>
  <c r="BW9" i="14" s="1"/>
  <c r="DC9" i="15" s="1"/>
  <c r="DA8" i="14"/>
  <c r="DB8" i="14" s="1"/>
  <c r="DA16" i="14"/>
  <c r="DB16" i="14" s="1"/>
  <c r="DA15" i="14"/>
  <c r="DB15" i="14" s="1"/>
  <c r="DA11" i="14"/>
  <c r="DB11" i="14" s="1"/>
  <c r="BV13" i="14"/>
  <c r="BW13" i="14" s="1"/>
  <c r="DC13" i="15" s="1"/>
  <c r="DA18" i="14"/>
  <c r="DB18" i="14" s="1"/>
  <c r="BV14" i="14"/>
  <c r="BW14" i="14" s="1"/>
  <c r="DC14" i="15" s="1"/>
  <c r="DA9" i="14"/>
  <c r="DB9" i="14" s="1"/>
  <c r="AE5" i="14"/>
  <c r="BV16" i="14"/>
  <c r="BW16" i="14" s="1"/>
  <c r="DC16" i="15" s="1"/>
  <c r="DA17" i="14"/>
  <c r="DB17" i="14" s="1"/>
  <c r="BV15" i="14"/>
  <c r="BW15" i="14" s="1"/>
  <c r="DC15" i="15" s="1"/>
  <c r="BV8" i="14"/>
  <c r="BW8" i="14" s="1"/>
  <c r="DC8" i="15" s="1"/>
  <c r="BV10" i="14"/>
  <c r="BW10" i="14" s="1"/>
  <c r="DC10" i="15" s="1"/>
  <c r="BV7" i="14"/>
  <c r="BW7" i="14" s="1"/>
  <c r="DC7" i="15" s="1"/>
  <c r="BU13" i="14"/>
  <c r="EF13" i="14" s="1"/>
  <c r="CZ9" i="14"/>
  <c r="CZ13" i="14"/>
  <c r="BU18" i="14"/>
  <c r="EF18" i="14" s="1"/>
  <c r="CZ10" i="14"/>
  <c r="AD5" i="14"/>
  <c r="CZ12" i="14"/>
  <c r="CZ17" i="14"/>
  <c r="BU6" i="14"/>
  <c r="EF6" i="14" s="1"/>
  <c r="BU12" i="14"/>
  <c r="EF12" i="14" s="1"/>
  <c r="BU17" i="14"/>
  <c r="EF17" i="14" s="1"/>
  <c r="CZ6" i="14"/>
  <c r="CZ16" i="14"/>
  <c r="BU16" i="14"/>
  <c r="EF16" i="14" s="1"/>
  <c r="CZ14" i="14"/>
  <c r="CZ11" i="14"/>
  <c r="BU7" i="14"/>
  <c r="EF7" i="14" s="1"/>
  <c r="CZ7" i="14"/>
  <c r="BU11" i="14"/>
  <c r="EF11" i="14" s="1"/>
  <c r="CZ18" i="14"/>
  <c r="CZ15" i="14"/>
  <c r="BU10" i="14"/>
  <c r="EF10" i="14" s="1"/>
  <c r="BU15" i="14"/>
  <c r="EF15" i="14" s="1"/>
  <c r="BU9" i="14"/>
  <c r="EF9" i="14" s="1"/>
  <c r="BU8" i="14"/>
  <c r="EF8" i="14" s="1"/>
  <c r="CZ8" i="14"/>
  <c r="BU14" i="14"/>
  <c r="EF14" i="14" s="1"/>
  <c r="BT13" i="14"/>
  <c r="EE13" i="14" s="1"/>
  <c r="CY9" i="14"/>
  <c r="BT15" i="14"/>
  <c r="EE15" i="14" s="1"/>
  <c r="BT18" i="14"/>
  <c r="EE18" i="14" s="1"/>
  <c r="BT14" i="14"/>
  <c r="EE14" i="14" s="1"/>
  <c r="BT9" i="14"/>
  <c r="EE9" i="14" s="1"/>
  <c r="BT10" i="14"/>
  <c r="EE10" i="14" s="1"/>
  <c r="CY11" i="14"/>
  <c r="CY8" i="14"/>
  <c r="BT16" i="14"/>
  <c r="EE16" i="14" s="1"/>
  <c r="CY10" i="14"/>
  <c r="CY13" i="14"/>
  <c r="BT8" i="14"/>
  <c r="EE8" i="14" s="1"/>
  <c r="CY17" i="14"/>
  <c r="CY7" i="14"/>
  <c r="CY18" i="14"/>
  <c r="CY12" i="14"/>
  <c r="BT11" i="14"/>
  <c r="EE11" i="14" s="1"/>
  <c r="BT17" i="14"/>
  <c r="EE17" i="14" s="1"/>
  <c r="CY16" i="14"/>
  <c r="BT6" i="14"/>
  <c r="EE6" i="14" s="1"/>
  <c r="CY15" i="14"/>
  <c r="AC5" i="14"/>
  <c r="BT7" i="14"/>
  <c r="EE7" i="14" s="1"/>
  <c r="CY14" i="14"/>
  <c r="BT12" i="14"/>
  <c r="EE12" i="14" s="1"/>
  <c r="CY6" i="14"/>
  <c r="BS13" i="14"/>
  <c r="ED13" i="14" s="1"/>
  <c r="BS10" i="14"/>
  <c r="ED10" i="14" s="1"/>
  <c r="CX8" i="14"/>
  <c r="CX10" i="14"/>
  <c r="CX18" i="14"/>
  <c r="BS6" i="14"/>
  <c r="ED6" i="14" s="1"/>
  <c r="CX14" i="14"/>
  <c r="BS11" i="14"/>
  <c r="ED11" i="14" s="1"/>
  <c r="BS16" i="14"/>
  <c r="ED16" i="14" s="1"/>
  <c r="CX6" i="14"/>
  <c r="BS18" i="14"/>
  <c r="ED18" i="14" s="1"/>
  <c r="BS9" i="14"/>
  <c r="ED9" i="14" s="1"/>
  <c r="CX13" i="14"/>
  <c r="CX12" i="14"/>
  <c r="AB5" i="14"/>
  <c r="CX9" i="14"/>
  <c r="CX7" i="14"/>
  <c r="BS12" i="14"/>
  <c r="ED12" i="14" s="1"/>
  <c r="CX16" i="14"/>
  <c r="CX15" i="14"/>
  <c r="BS17" i="14"/>
  <c r="ED17" i="14" s="1"/>
  <c r="CX17" i="14"/>
  <c r="BS7" i="14"/>
  <c r="ED7" i="14" s="1"/>
  <c r="CX11" i="14"/>
  <c r="BS15" i="14"/>
  <c r="ED15" i="14" s="1"/>
  <c r="BS8" i="14"/>
  <c r="ED8" i="14" s="1"/>
  <c r="BS14" i="14"/>
  <c r="ED14" i="14" s="1"/>
  <c r="BR16" i="14"/>
  <c r="EC16" i="14" s="1"/>
  <c r="BR12" i="14"/>
  <c r="EC12" i="14" s="1"/>
  <c r="CW14" i="14"/>
  <c r="CW6" i="14"/>
  <c r="CW15" i="14"/>
  <c r="CW8" i="14"/>
  <c r="CW18" i="14"/>
  <c r="CW12" i="14"/>
  <c r="BR11" i="14"/>
  <c r="EC11" i="14" s="1"/>
  <c r="BR6" i="14"/>
  <c r="EC6" i="14" s="1"/>
  <c r="BR7" i="14"/>
  <c r="EC7" i="14" s="1"/>
  <c r="CW17" i="14"/>
  <c r="CW10" i="14"/>
  <c r="CW9" i="14"/>
  <c r="BR9" i="14"/>
  <c r="EC9" i="14" s="1"/>
  <c r="AA5" i="14"/>
  <c r="BR8" i="14"/>
  <c r="EC8" i="14" s="1"/>
  <c r="CW13" i="14"/>
  <c r="BR10" i="14"/>
  <c r="EC10" i="14" s="1"/>
  <c r="CW16" i="14"/>
  <c r="BR17" i="14"/>
  <c r="EC17" i="14" s="1"/>
  <c r="BR14" i="14"/>
  <c r="EC14" i="14" s="1"/>
  <c r="CW11" i="14"/>
  <c r="BR13" i="14"/>
  <c r="EC13" i="14" s="1"/>
  <c r="BR15" i="14"/>
  <c r="EC15" i="14" s="1"/>
  <c r="CW7" i="14"/>
  <c r="BR18" i="14"/>
  <c r="EC18" i="14" s="1"/>
  <c r="BQ13" i="14"/>
  <c r="EB13" i="14" s="1"/>
  <c r="CV17" i="14"/>
  <c r="BQ8" i="14"/>
  <c r="EB8" i="14" s="1"/>
  <c r="BQ17" i="14"/>
  <c r="EB17" i="14" s="1"/>
  <c r="BQ12" i="14"/>
  <c r="EB12" i="14" s="1"/>
  <c r="CV14" i="14"/>
  <c r="BQ6" i="14"/>
  <c r="EB6" i="14" s="1"/>
  <c r="CV8" i="14"/>
  <c r="BQ14" i="14"/>
  <c r="EB14" i="14" s="1"/>
  <c r="CV10" i="14"/>
  <c r="BQ9" i="14"/>
  <c r="EB9" i="14" s="1"/>
  <c r="CV12" i="14"/>
  <c r="CV18" i="14"/>
  <c r="BQ7" i="14"/>
  <c r="EB7" i="14" s="1"/>
  <c r="CV9" i="14"/>
  <c r="Z5" i="14"/>
  <c r="CV13" i="14"/>
  <c r="BQ18" i="14"/>
  <c r="EB18" i="14" s="1"/>
  <c r="BQ16" i="14"/>
  <c r="EB16" i="14" s="1"/>
  <c r="CV7" i="14"/>
  <c r="CV16" i="14"/>
  <c r="CV15" i="14"/>
  <c r="BQ11" i="14"/>
  <c r="EB11" i="14" s="1"/>
  <c r="BQ15" i="14"/>
  <c r="EB15" i="14" s="1"/>
  <c r="BQ10" i="14"/>
  <c r="EB10" i="14" s="1"/>
  <c r="CV11" i="14"/>
  <c r="CV6" i="14"/>
  <c r="BP13" i="14"/>
  <c r="EA13" i="14" s="1"/>
  <c r="CU16" i="14"/>
  <c r="BP12" i="14"/>
  <c r="EA12" i="14" s="1"/>
  <c r="BP8" i="14"/>
  <c r="EA8" i="14" s="1"/>
  <c r="BP7" i="14"/>
  <c r="EA7" i="14" s="1"/>
  <c r="CU10" i="14"/>
  <c r="CU8" i="14"/>
  <c r="CU11" i="14"/>
  <c r="CU18" i="14"/>
  <c r="BP16" i="14"/>
  <c r="EA16" i="14" s="1"/>
  <c r="CU17" i="14"/>
  <c r="BP10" i="14"/>
  <c r="EA10" i="14" s="1"/>
  <c r="BP18" i="14"/>
  <c r="EA18" i="14" s="1"/>
  <c r="BP6" i="14"/>
  <c r="EA6" i="14" s="1"/>
  <c r="CU15" i="14"/>
  <c r="BP9" i="14"/>
  <c r="EA9" i="14" s="1"/>
  <c r="CU13" i="14"/>
  <c r="CU6" i="14"/>
  <c r="BP15" i="14"/>
  <c r="EA15" i="14" s="1"/>
  <c r="Y5" i="14"/>
  <c r="BP14" i="14"/>
  <c r="EA14" i="14" s="1"/>
  <c r="CU12" i="14"/>
  <c r="CU9" i="14"/>
  <c r="CU14" i="14"/>
  <c r="CU7" i="14"/>
  <c r="BP17" i="14"/>
  <c r="EA17" i="14" s="1"/>
  <c r="BP11" i="14"/>
  <c r="EA11" i="14" s="1"/>
  <c r="BO13" i="14"/>
  <c r="DZ13" i="14" s="1"/>
  <c r="CT9" i="14"/>
  <c r="BO11" i="14"/>
  <c r="DZ11" i="14" s="1"/>
  <c r="BO9" i="14"/>
  <c r="DZ9" i="14" s="1"/>
  <c r="BO7" i="14"/>
  <c r="DZ7" i="14" s="1"/>
  <c r="CT11" i="14"/>
  <c r="CT10" i="14"/>
  <c r="CT12" i="14"/>
  <c r="CT15" i="14"/>
  <c r="CT18" i="14"/>
  <c r="BO17" i="14"/>
  <c r="DZ17" i="14" s="1"/>
  <c r="BO15" i="14"/>
  <c r="DZ15" i="14" s="1"/>
  <c r="CT16" i="14"/>
  <c r="CT6" i="14"/>
  <c r="CT7" i="14"/>
  <c r="X5" i="14"/>
  <c r="CT8" i="14"/>
  <c r="BO16" i="14"/>
  <c r="DZ16" i="14" s="1"/>
  <c r="CT13" i="14"/>
  <c r="BO8" i="14"/>
  <c r="DZ8" i="14" s="1"/>
  <c r="CT14" i="14"/>
  <c r="BO18" i="14"/>
  <c r="DZ18" i="14" s="1"/>
  <c r="BO12" i="14"/>
  <c r="DZ12" i="14" s="1"/>
  <c r="BO10" i="14"/>
  <c r="DZ10" i="14" s="1"/>
  <c r="BO6" i="14"/>
  <c r="DZ6" i="14" s="1"/>
  <c r="BO14" i="14"/>
  <c r="DZ14" i="14" s="1"/>
  <c r="CT17" i="14"/>
  <c r="BN13" i="14"/>
  <c r="DY13" i="14" s="1"/>
  <c r="CS9" i="14"/>
  <c r="CS7" i="14"/>
  <c r="CS10" i="14"/>
  <c r="CS18" i="14"/>
  <c r="BN17" i="14"/>
  <c r="DY17" i="14" s="1"/>
  <c r="CS15" i="14"/>
  <c r="CS8" i="14"/>
  <c r="BN8" i="14"/>
  <c r="DY8" i="14" s="1"/>
  <c r="BN15" i="14"/>
  <c r="DY15" i="14" s="1"/>
  <c r="CS14" i="14"/>
  <c r="CS11" i="14"/>
  <c r="BN7" i="14"/>
  <c r="DY7" i="14" s="1"/>
  <c r="CS13" i="14"/>
  <c r="BN16" i="14"/>
  <c r="DY16" i="14" s="1"/>
  <c r="W5" i="14"/>
  <c r="BN11" i="14"/>
  <c r="DY11" i="14" s="1"/>
  <c r="CS12" i="14"/>
  <c r="BN6" i="14"/>
  <c r="DY6" i="14" s="1"/>
  <c r="BN18" i="14"/>
  <c r="DY18" i="14" s="1"/>
  <c r="BN10" i="14"/>
  <c r="DY10" i="14" s="1"/>
  <c r="BN9" i="14"/>
  <c r="DY9" i="14" s="1"/>
  <c r="CS16" i="14"/>
  <c r="CS6" i="14"/>
  <c r="CS17" i="14"/>
  <c r="BN14" i="14"/>
  <c r="DY14" i="14" s="1"/>
  <c r="BN12" i="14"/>
  <c r="DY12" i="14" s="1"/>
  <c r="BM13" i="14"/>
  <c r="DX13" i="14" s="1"/>
  <c r="CR10" i="14"/>
  <c r="CR18" i="14"/>
  <c r="BM8" i="14"/>
  <c r="DX8" i="14" s="1"/>
  <c r="CR14" i="14"/>
  <c r="BM17" i="14"/>
  <c r="DX17" i="14" s="1"/>
  <c r="CR12" i="14"/>
  <c r="CR8" i="14"/>
  <c r="BM9" i="14"/>
  <c r="DX9" i="14" s="1"/>
  <c r="CR17" i="14"/>
  <c r="BM16" i="14"/>
  <c r="DX16" i="14" s="1"/>
  <c r="BM14" i="14"/>
  <c r="DX14" i="14" s="1"/>
  <c r="BM11" i="14"/>
  <c r="DX11" i="14" s="1"/>
  <c r="CR15" i="14"/>
  <c r="BM18" i="14"/>
  <c r="DX18" i="14" s="1"/>
  <c r="BM12" i="14"/>
  <c r="DX12" i="14" s="1"/>
  <c r="CR11" i="14"/>
  <c r="CR6" i="14"/>
  <c r="BM15" i="14"/>
  <c r="DX15" i="14" s="1"/>
  <c r="CR9" i="14"/>
  <c r="CR7" i="14"/>
  <c r="CR13" i="14"/>
  <c r="BM6" i="14"/>
  <c r="DX6" i="14" s="1"/>
  <c r="CR16" i="14"/>
  <c r="BM10" i="14"/>
  <c r="DX10" i="14" s="1"/>
  <c r="BM7" i="14"/>
  <c r="DX7" i="14" s="1"/>
  <c r="V5" i="14"/>
  <c r="CQ16" i="14"/>
  <c r="CQ12" i="14"/>
  <c r="BL12" i="14"/>
  <c r="DW12" i="14" s="1"/>
  <c r="CQ11" i="14"/>
  <c r="BL10" i="14"/>
  <c r="DW10" i="14" s="1"/>
  <c r="BL18" i="14"/>
  <c r="DW18" i="14" s="1"/>
  <c r="CQ9" i="14"/>
  <c r="CQ7" i="14"/>
  <c r="CQ17" i="14"/>
  <c r="BL9" i="14"/>
  <c r="DW9" i="14" s="1"/>
  <c r="CQ8" i="14"/>
  <c r="BL15" i="14"/>
  <c r="DW15" i="14" s="1"/>
  <c r="BL8" i="14"/>
  <c r="DW8" i="14" s="1"/>
  <c r="BL7" i="14"/>
  <c r="DW7" i="14" s="1"/>
  <c r="BL16" i="14"/>
  <c r="DW16" i="14" s="1"/>
  <c r="BL14" i="14"/>
  <c r="DW14" i="14" s="1"/>
  <c r="CQ6" i="14"/>
  <c r="BL6" i="14"/>
  <c r="DW6" i="14" s="1"/>
  <c r="BL17" i="14"/>
  <c r="DW17" i="14" s="1"/>
  <c r="CQ18" i="14"/>
  <c r="U5" i="14"/>
  <c r="CQ10" i="14"/>
  <c r="CQ15" i="14"/>
  <c r="CQ14" i="14"/>
  <c r="BL11" i="14"/>
  <c r="DW11" i="14" s="1"/>
  <c r="CQ13" i="14"/>
  <c r="BL13" i="14"/>
  <c r="DW13" i="14" s="1"/>
  <c r="BK8" i="14"/>
  <c r="DV8" i="14" s="1"/>
  <c r="BK7" i="14"/>
  <c r="DV7" i="14" s="1"/>
  <c r="CP16" i="14"/>
  <c r="CP6" i="14"/>
  <c r="CP13" i="14"/>
  <c r="CP17" i="14"/>
  <c r="BK16" i="14"/>
  <c r="DV16" i="14" s="1"/>
  <c r="BK14" i="14"/>
  <c r="DV14" i="14" s="1"/>
  <c r="CP11" i="14"/>
  <c r="BK11" i="14"/>
  <c r="DV11" i="14" s="1"/>
  <c r="CP7" i="14"/>
  <c r="CP10" i="14"/>
  <c r="BK17" i="14"/>
  <c r="DV17" i="14" s="1"/>
  <c r="CP18" i="14"/>
  <c r="BK10" i="14"/>
  <c r="DV10" i="14" s="1"/>
  <c r="BK12" i="14"/>
  <c r="DV12" i="14" s="1"/>
  <c r="CP12" i="14"/>
  <c r="BK6" i="14"/>
  <c r="DV6" i="14" s="1"/>
  <c r="BK18" i="14"/>
  <c r="DV18" i="14" s="1"/>
  <c r="CP15" i="14"/>
  <c r="CP14" i="14"/>
  <c r="CP9" i="14"/>
  <c r="BK13" i="14"/>
  <c r="DV13" i="14" s="1"/>
  <c r="BK15" i="14"/>
  <c r="DV15" i="14" s="1"/>
  <c r="BK9" i="14"/>
  <c r="DV9" i="14" s="1"/>
  <c r="CP8" i="14"/>
  <c r="T5" i="14"/>
  <c r="CO18" i="14"/>
  <c r="BJ9" i="14"/>
  <c r="DU9" i="14" s="1"/>
  <c r="CO12" i="14"/>
  <c r="CO16" i="14"/>
  <c r="BJ6" i="14"/>
  <c r="DU6" i="14" s="1"/>
  <c r="CO17" i="14"/>
  <c r="BJ18" i="14"/>
  <c r="DU18" i="14" s="1"/>
  <c r="BJ10" i="14"/>
  <c r="DU10" i="14" s="1"/>
  <c r="CO14" i="14"/>
  <c r="CO15" i="14"/>
  <c r="CO13" i="14"/>
  <c r="CO10" i="14"/>
  <c r="BJ7" i="14"/>
  <c r="DU7" i="14" s="1"/>
  <c r="CO9" i="14"/>
  <c r="BJ12" i="14"/>
  <c r="DU12" i="14" s="1"/>
  <c r="CO6" i="14"/>
  <c r="CO8" i="14"/>
  <c r="BJ11" i="14"/>
  <c r="DU11" i="14" s="1"/>
  <c r="BJ14" i="14"/>
  <c r="DU14" i="14" s="1"/>
  <c r="BJ15" i="14"/>
  <c r="DU15" i="14" s="1"/>
  <c r="BJ16" i="14"/>
  <c r="DU16" i="14" s="1"/>
  <c r="BJ13" i="14"/>
  <c r="DU13" i="14" s="1"/>
  <c r="BJ17" i="14"/>
  <c r="DU17" i="14" s="1"/>
  <c r="CO11" i="14"/>
  <c r="CO7" i="14"/>
  <c r="BJ8" i="14"/>
  <c r="DU8" i="14" s="1"/>
  <c r="S5" i="14"/>
  <c r="BI17" i="14"/>
  <c r="DT17" i="14" s="1"/>
  <c r="CN16" i="14"/>
  <c r="R5" i="14"/>
  <c r="BI16" i="14"/>
  <c r="DT16" i="14" s="1"/>
  <c r="CN10" i="14"/>
  <c r="CN13" i="14"/>
  <c r="BI13" i="14"/>
  <c r="DT13" i="14" s="1"/>
  <c r="CN15" i="14"/>
  <c r="CN8" i="14"/>
  <c r="BI9" i="14"/>
  <c r="DT9" i="14" s="1"/>
  <c r="CN12" i="14"/>
  <c r="BI15" i="14"/>
  <c r="DT15" i="14" s="1"/>
  <c r="CN9" i="14"/>
  <c r="BI14" i="14"/>
  <c r="DT14" i="14" s="1"/>
  <c r="CN14" i="14"/>
  <c r="BI10" i="14"/>
  <c r="DT10" i="14" s="1"/>
  <c r="BI6" i="14"/>
  <c r="DT6" i="14" s="1"/>
  <c r="CN18" i="14"/>
  <c r="CN17" i="14"/>
  <c r="CN7" i="14"/>
  <c r="CN6" i="14"/>
  <c r="BI8" i="14"/>
  <c r="DT8" i="14" s="1"/>
  <c r="CN11" i="14"/>
  <c r="BI12" i="14"/>
  <c r="DT12" i="14" s="1"/>
  <c r="BI7" i="14"/>
  <c r="DT7" i="14" s="1"/>
  <c r="BI11" i="14"/>
  <c r="DT11" i="14" s="1"/>
  <c r="BI18" i="14"/>
  <c r="DT18" i="14" s="1"/>
  <c r="CM12" i="14"/>
  <c r="CM15" i="14"/>
  <c r="BH12" i="14"/>
  <c r="DS12" i="14" s="1"/>
  <c r="BH17" i="14"/>
  <c r="DS17" i="14" s="1"/>
  <c r="CM9" i="14"/>
  <c r="CM13" i="14"/>
  <c r="CM11" i="14"/>
  <c r="Q5" i="14"/>
  <c r="CM8" i="14"/>
  <c r="CM7" i="14"/>
  <c r="BH7" i="14"/>
  <c r="DS7" i="14" s="1"/>
  <c r="BH15" i="14"/>
  <c r="DS15" i="14" s="1"/>
  <c r="CM17" i="14"/>
  <c r="CM6" i="14"/>
  <c r="BH8" i="14"/>
  <c r="DS8" i="14" s="1"/>
  <c r="CM18" i="14"/>
  <c r="BH11" i="14"/>
  <c r="DS11" i="14" s="1"/>
  <c r="BH6" i="14"/>
  <c r="DS6" i="14" s="1"/>
  <c r="BH10" i="14"/>
  <c r="DS10" i="14" s="1"/>
  <c r="BH9" i="14"/>
  <c r="DS9" i="14" s="1"/>
  <c r="CM14" i="14"/>
  <c r="BH14" i="14"/>
  <c r="DS14" i="14" s="1"/>
  <c r="CM10" i="14"/>
  <c r="BH18" i="14"/>
  <c r="DS18" i="14" s="1"/>
  <c r="CM16" i="14"/>
  <c r="BH16" i="14"/>
  <c r="DS16" i="14" s="1"/>
  <c r="BH13" i="14"/>
  <c r="DS13" i="14" s="1"/>
  <c r="CL12" i="14"/>
  <c r="BG7" i="14"/>
  <c r="DR7" i="14" s="1"/>
  <c r="BG12" i="14"/>
  <c r="DR12" i="14" s="1"/>
  <c r="CL15" i="14"/>
  <c r="CL14" i="14"/>
  <c r="BG8" i="14"/>
  <c r="DR8" i="14" s="1"/>
  <c r="BG15" i="14"/>
  <c r="DR15" i="14" s="1"/>
  <c r="BG18" i="14"/>
  <c r="DR18" i="14" s="1"/>
  <c r="BG9" i="14"/>
  <c r="DR9" i="14" s="1"/>
  <c r="CL8" i="14"/>
  <c r="BG14" i="14"/>
  <c r="DR14" i="14" s="1"/>
  <c r="CL17" i="14"/>
  <c r="CL18" i="14"/>
  <c r="CL9" i="14"/>
  <c r="BG13" i="14"/>
  <c r="DR13" i="14" s="1"/>
  <c r="CL10" i="14"/>
  <c r="CL16" i="14"/>
  <c r="BG16" i="14"/>
  <c r="DR16" i="14" s="1"/>
  <c r="BG10" i="14"/>
  <c r="DR10" i="14" s="1"/>
  <c r="BG11" i="14"/>
  <c r="DR11" i="14" s="1"/>
  <c r="BG6" i="14"/>
  <c r="DR6" i="14" s="1"/>
  <c r="P5" i="14"/>
  <c r="CL7" i="14"/>
  <c r="BG17" i="14"/>
  <c r="DR17" i="14" s="1"/>
  <c r="CL6" i="14"/>
  <c r="CL11" i="14"/>
  <c r="CL13" i="14"/>
  <c r="CK17" i="14"/>
  <c r="BF16" i="14"/>
  <c r="DQ16" i="14" s="1"/>
  <c r="BF11" i="14"/>
  <c r="DQ11" i="14" s="1"/>
  <c r="CK16" i="14"/>
  <c r="CK9" i="14"/>
  <c r="CK8" i="14"/>
  <c r="BF13" i="14"/>
  <c r="DQ13" i="14" s="1"/>
  <c r="BF6" i="14"/>
  <c r="DQ6" i="14" s="1"/>
  <c r="CK10" i="14"/>
  <c r="BF15" i="14"/>
  <c r="DQ15" i="14" s="1"/>
  <c r="CK18" i="14"/>
  <c r="BF10" i="14"/>
  <c r="DQ10" i="14" s="1"/>
  <c r="O5" i="14"/>
  <c r="BF8" i="14"/>
  <c r="DQ8" i="14" s="1"/>
  <c r="BF9" i="14"/>
  <c r="DQ9" i="14" s="1"/>
  <c r="CK11" i="14"/>
  <c r="BF17" i="14"/>
  <c r="DQ17" i="14" s="1"/>
  <c r="BF18" i="14"/>
  <c r="DQ18" i="14" s="1"/>
  <c r="CK7" i="14"/>
  <c r="CK6" i="14"/>
  <c r="CK13" i="14"/>
  <c r="CK14" i="14"/>
  <c r="CK15" i="14"/>
  <c r="BF12" i="14"/>
  <c r="DQ12" i="14" s="1"/>
  <c r="BF7" i="14"/>
  <c r="DQ7" i="14" s="1"/>
  <c r="CK12" i="14"/>
  <c r="BF14" i="14"/>
  <c r="DQ14" i="14" s="1"/>
  <c r="CJ12" i="14"/>
  <c r="BE6" i="14"/>
  <c r="DP6" i="14" s="1"/>
  <c r="CJ17" i="14"/>
  <c r="N5" i="14"/>
  <c r="CJ13" i="14"/>
  <c r="CJ15" i="14"/>
  <c r="BE9" i="14"/>
  <c r="DP9" i="14" s="1"/>
  <c r="BE14" i="14"/>
  <c r="DP14" i="14" s="1"/>
  <c r="CJ16" i="14"/>
  <c r="BE13" i="14"/>
  <c r="DP13" i="14" s="1"/>
  <c r="BE16" i="14"/>
  <c r="DP16" i="14" s="1"/>
  <c r="CJ11" i="14"/>
  <c r="BE15" i="14"/>
  <c r="DP15" i="14" s="1"/>
  <c r="BE17" i="14"/>
  <c r="DP17" i="14" s="1"/>
  <c r="CJ7" i="14"/>
  <c r="CJ6" i="14"/>
  <c r="CJ10" i="14"/>
  <c r="BE10" i="14"/>
  <c r="DP10" i="14" s="1"/>
  <c r="BE12" i="14"/>
  <c r="DP12" i="14" s="1"/>
  <c r="BE11" i="14"/>
  <c r="DP11" i="14" s="1"/>
  <c r="BE8" i="14"/>
  <c r="DP8" i="14" s="1"/>
  <c r="CJ18" i="14"/>
  <c r="CJ9" i="14"/>
  <c r="CJ14" i="14"/>
  <c r="BE7" i="14"/>
  <c r="DP7" i="14" s="1"/>
  <c r="BE18" i="14"/>
  <c r="DP18" i="14" s="1"/>
  <c r="CJ8" i="14"/>
  <c r="BD14" i="14"/>
  <c r="DO14" i="14" s="1"/>
  <c r="CI18" i="14"/>
  <c r="BD12" i="14"/>
  <c r="DO12" i="14" s="1"/>
  <c r="CI13" i="14"/>
  <c r="BD8" i="14"/>
  <c r="DO8" i="14" s="1"/>
  <c r="BD17" i="14"/>
  <c r="DO17" i="14" s="1"/>
  <c r="CI11" i="14"/>
  <c r="BD16" i="14"/>
  <c r="DO16" i="14" s="1"/>
  <c r="BD9" i="14"/>
  <c r="DO9" i="14" s="1"/>
  <c r="CI9" i="14"/>
  <c r="CI15" i="14"/>
  <c r="CI17" i="14"/>
  <c r="CI7" i="14"/>
  <c r="CI6" i="14"/>
  <c r="BD7" i="14"/>
  <c r="DO7" i="14" s="1"/>
  <c r="BD11" i="14"/>
  <c r="DO11" i="14" s="1"/>
  <c r="BD6" i="14"/>
  <c r="DO6" i="14" s="1"/>
  <c r="CI8" i="14"/>
  <c r="CI14" i="14"/>
  <c r="BD18" i="14"/>
  <c r="DO18" i="14" s="1"/>
  <c r="BD15" i="14"/>
  <c r="DO15" i="14" s="1"/>
  <c r="BD13" i="14"/>
  <c r="DO13" i="14" s="1"/>
  <c r="M5" i="14"/>
  <c r="CI12" i="14"/>
  <c r="BD10" i="14"/>
  <c r="DO10" i="14" s="1"/>
  <c r="CI10" i="14"/>
  <c r="CI16" i="14"/>
  <c r="BC11" i="14"/>
  <c r="DN11" i="14" s="1"/>
  <c r="BC14" i="14"/>
  <c r="DN14" i="14" s="1"/>
  <c r="BC9" i="14"/>
  <c r="DN9" i="14" s="1"/>
  <c r="CH9" i="14"/>
  <c r="CH6" i="14"/>
  <c r="BC13" i="14"/>
  <c r="DN13" i="14" s="1"/>
  <c r="CH11" i="14"/>
  <c r="L5" i="14"/>
  <c r="CH8" i="14"/>
  <c r="BC10" i="14"/>
  <c r="DN10" i="14" s="1"/>
  <c r="BC8" i="14"/>
  <c r="DN8" i="14" s="1"/>
  <c r="BC12" i="14"/>
  <c r="DN12" i="14" s="1"/>
  <c r="CH18" i="14"/>
  <c r="BC18" i="14"/>
  <c r="DN18" i="14" s="1"/>
  <c r="BC7" i="14"/>
  <c r="DN7" i="14" s="1"/>
  <c r="BC6" i="14"/>
  <c r="DN6" i="14" s="1"/>
  <c r="CH7" i="14"/>
  <c r="CH17" i="14"/>
  <c r="BC17" i="14"/>
  <c r="DN17" i="14" s="1"/>
  <c r="CH16" i="14"/>
  <c r="BC16" i="14"/>
  <c r="DN16" i="14" s="1"/>
  <c r="CH13" i="14"/>
  <c r="CH15" i="14"/>
  <c r="CH12" i="14"/>
  <c r="CH10" i="14"/>
  <c r="BC15" i="14"/>
  <c r="DN15" i="14" s="1"/>
  <c r="BC19" i="14"/>
  <c r="DN19" i="14" s="1"/>
  <c r="CH14" i="14"/>
  <c r="CG9" i="14"/>
  <c r="BB9" i="14"/>
  <c r="DM9" i="14" s="1"/>
  <c r="BB10" i="14"/>
  <c r="DM10" i="14" s="1"/>
  <c r="CG11" i="14"/>
  <c r="CG16" i="14"/>
  <c r="BB14" i="14"/>
  <c r="DM14" i="14" s="1"/>
  <c r="BB7" i="14"/>
  <c r="DM7" i="14" s="1"/>
  <c r="K5" i="14"/>
  <c r="CG18" i="14"/>
  <c r="BB11" i="14"/>
  <c r="DM11" i="14" s="1"/>
  <c r="BB19" i="14"/>
  <c r="DM19" i="14" s="1"/>
  <c r="CG6" i="14"/>
  <c r="BB12" i="14"/>
  <c r="DM12" i="14" s="1"/>
  <c r="CG8" i="14"/>
  <c r="CG7" i="14"/>
  <c r="CG15" i="14"/>
  <c r="BB8" i="14"/>
  <c r="DM8" i="14" s="1"/>
  <c r="BB18" i="14"/>
  <c r="DM18" i="14" s="1"/>
  <c r="CG14" i="14"/>
  <c r="CG13" i="14"/>
  <c r="BB15" i="14"/>
  <c r="DM15" i="14" s="1"/>
  <c r="CG10" i="14"/>
  <c r="BB17" i="14"/>
  <c r="DM17" i="14" s="1"/>
  <c r="CG12" i="14"/>
  <c r="BB6" i="14"/>
  <c r="DM6" i="14" s="1"/>
  <c r="BB13" i="14"/>
  <c r="DM13" i="14" s="1"/>
  <c r="CG17" i="14"/>
  <c r="BB16" i="14"/>
  <c r="DM16" i="14" s="1"/>
  <c r="BA9" i="14"/>
  <c r="DL9" i="14" s="1"/>
  <c r="BA18" i="14"/>
  <c r="DL18" i="14" s="1"/>
  <c r="CF8" i="14"/>
  <c r="CF16" i="14"/>
  <c r="BA11" i="14"/>
  <c r="DL11" i="14" s="1"/>
  <c r="BA14" i="14"/>
  <c r="DL14" i="14" s="1"/>
  <c r="J5" i="14"/>
  <c r="CF7" i="14"/>
  <c r="BA16" i="14"/>
  <c r="DL16" i="14" s="1"/>
  <c r="BA13" i="14"/>
  <c r="DL13" i="14" s="1"/>
  <c r="BA10" i="14"/>
  <c r="DL10" i="14" s="1"/>
  <c r="CF10" i="14"/>
  <c r="CF14" i="14"/>
  <c r="CF18" i="14"/>
  <c r="BA12" i="14"/>
  <c r="DL12" i="14" s="1"/>
  <c r="BA8" i="14"/>
  <c r="DL8" i="14" s="1"/>
  <c r="BA17" i="14"/>
  <c r="DL17" i="14" s="1"/>
  <c r="BA19" i="14"/>
  <c r="DL19" i="14" s="1"/>
  <c r="CF6" i="14"/>
  <c r="CF17" i="14"/>
  <c r="BA6" i="14"/>
  <c r="DL6" i="14" s="1"/>
  <c r="BA15" i="14"/>
  <c r="DL15" i="14" s="1"/>
  <c r="CF12" i="14"/>
  <c r="CF9" i="14"/>
  <c r="CF13" i="14"/>
  <c r="BA7" i="14"/>
  <c r="DL7" i="14" s="1"/>
  <c r="CF15" i="14"/>
  <c r="CF11" i="14"/>
  <c r="CE9" i="14"/>
  <c r="CE10" i="14"/>
  <c r="AZ12" i="14"/>
  <c r="DK12" i="14" s="1"/>
  <c r="CE16" i="14"/>
  <c r="CE15" i="14"/>
  <c r="CE12" i="14"/>
  <c r="I5" i="14"/>
  <c r="AZ15" i="14"/>
  <c r="DK15" i="14" s="1"/>
  <c r="CE17" i="14"/>
  <c r="CE6" i="14"/>
  <c r="AZ6" i="14"/>
  <c r="DK6" i="14" s="1"/>
  <c r="CE18" i="14"/>
  <c r="CE11" i="14"/>
  <c r="AZ17" i="14"/>
  <c r="DK17" i="14" s="1"/>
  <c r="AZ19" i="14"/>
  <c r="DK19" i="14" s="1"/>
  <c r="AZ9" i="14"/>
  <c r="DK9" i="14" s="1"/>
  <c r="AZ10" i="14"/>
  <c r="DK10" i="14" s="1"/>
  <c r="AZ14" i="14"/>
  <c r="DK14" i="14" s="1"/>
  <c r="CE14" i="14"/>
  <c r="AZ16" i="14"/>
  <c r="DK16" i="14" s="1"/>
  <c r="CE7" i="14"/>
  <c r="AZ7" i="14"/>
  <c r="DK7" i="14" s="1"/>
  <c r="CE13" i="14"/>
  <c r="AZ11" i="14"/>
  <c r="DK11" i="14" s="1"/>
  <c r="AZ18" i="14"/>
  <c r="DK18" i="14" s="1"/>
  <c r="CE8" i="14"/>
  <c r="AZ13" i="14"/>
  <c r="DK13" i="14" s="1"/>
  <c r="AZ8" i="14"/>
  <c r="DK8" i="14" s="1"/>
  <c r="CD16" i="14"/>
  <c r="CD18" i="14"/>
  <c r="H5" i="14"/>
  <c r="AY6" i="14"/>
  <c r="DJ6" i="14" s="1"/>
  <c r="AY18" i="14"/>
  <c r="DJ18" i="14" s="1"/>
  <c r="AY17" i="14"/>
  <c r="DJ17" i="14" s="1"/>
  <c r="AY8" i="14"/>
  <c r="DJ8" i="14" s="1"/>
  <c r="CD17" i="14"/>
  <c r="CD13" i="14"/>
  <c r="AY7" i="14"/>
  <c r="DJ7" i="14" s="1"/>
  <c r="CD9" i="14"/>
  <c r="CD14" i="14"/>
  <c r="CD8" i="14"/>
  <c r="CD15" i="14"/>
  <c r="CD10" i="14"/>
  <c r="AY19" i="14"/>
  <c r="DJ19" i="14" s="1"/>
  <c r="AY15" i="14"/>
  <c r="DJ15" i="14" s="1"/>
  <c r="CD12" i="14"/>
  <c r="CD11" i="14"/>
  <c r="AY16" i="14"/>
  <c r="DJ16" i="14" s="1"/>
  <c r="CD7" i="14"/>
  <c r="AY10" i="14"/>
  <c r="DJ10" i="14" s="1"/>
  <c r="AY11" i="14"/>
  <c r="DJ11" i="14" s="1"/>
  <c r="CD6" i="14"/>
  <c r="AY13" i="14"/>
  <c r="DJ13" i="14" s="1"/>
  <c r="AY12" i="14"/>
  <c r="DJ12" i="14" s="1"/>
  <c r="AY9" i="14"/>
  <c r="DJ9" i="14" s="1"/>
  <c r="AY14" i="14"/>
  <c r="DJ14" i="14" s="1"/>
  <c r="CC8" i="14"/>
  <c r="CC10" i="14"/>
  <c r="CC15" i="14"/>
  <c r="AX9" i="14"/>
  <c r="DI9" i="14" s="1"/>
  <c r="AX8" i="14"/>
  <c r="DI8" i="14" s="1"/>
  <c r="CC16" i="14"/>
  <c r="G5" i="14"/>
  <c r="AX16" i="14"/>
  <c r="DI16" i="14" s="1"/>
  <c r="AX14" i="14"/>
  <c r="DI14" i="14" s="1"/>
  <c r="CC12" i="14"/>
  <c r="CC14" i="14"/>
  <c r="CC6" i="14"/>
  <c r="CC7" i="14"/>
  <c r="CC17" i="14"/>
  <c r="AX11" i="14"/>
  <c r="DI11" i="14" s="1"/>
  <c r="AX12" i="14"/>
  <c r="DI12" i="14" s="1"/>
  <c r="AX6" i="14"/>
  <c r="DI6" i="14" s="1"/>
  <c r="AX10" i="14"/>
  <c r="DI10" i="14" s="1"/>
  <c r="AX19" i="14"/>
  <c r="DI19" i="14" s="1"/>
  <c r="AX7" i="14"/>
  <c r="DI7" i="14" s="1"/>
  <c r="CC9" i="14"/>
  <c r="AX13" i="14"/>
  <c r="DI13" i="14" s="1"/>
  <c r="CC11" i="14"/>
  <c r="AX18" i="14"/>
  <c r="DI18" i="14" s="1"/>
  <c r="CC13" i="14"/>
  <c r="AX17" i="14"/>
  <c r="DI17" i="14" s="1"/>
  <c r="CC18" i="14"/>
  <c r="AX15" i="14"/>
  <c r="DI15" i="14" s="1"/>
  <c r="AW19" i="14"/>
  <c r="DH19" i="14" s="1"/>
  <c r="AW8" i="14"/>
  <c r="DH8" i="14" s="1"/>
  <c r="CB10" i="14"/>
  <c r="CB11" i="14"/>
  <c r="CB7" i="14"/>
  <c r="AW7" i="14"/>
  <c r="DH7" i="14" s="1"/>
  <c r="AW12" i="14"/>
  <c r="DH12" i="14" s="1"/>
  <c r="CB18" i="14"/>
  <c r="CB9" i="14"/>
  <c r="CB6" i="14"/>
  <c r="CB12" i="14"/>
  <c r="AW18" i="14"/>
  <c r="DH18" i="14" s="1"/>
  <c r="AW6" i="14"/>
  <c r="DH6" i="14" s="1"/>
  <c r="F5" i="14"/>
  <c r="AW13" i="14"/>
  <c r="DH13" i="14" s="1"/>
  <c r="CB13" i="14"/>
  <c r="AW11" i="14"/>
  <c r="DH11" i="14" s="1"/>
  <c r="CB17" i="14"/>
  <c r="AW17" i="14"/>
  <c r="DH17" i="14" s="1"/>
  <c r="CB16" i="14"/>
  <c r="AW16" i="14"/>
  <c r="DH16" i="14" s="1"/>
  <c r="CB15" i="14"/>
  <c r="AW15" i="14"/>
  <c r="DH15" i="14" s="1"/>
  <c r="CB14" i="14"/>
  <c r="AW14" i="14"/>
  <c r="DH14" i="14" s="1"/>
  <c r="AW9" i="14"/>
  <c r="DH9" i="14" s="1"/>
  <c r="CB8" i="14"/>
  <c r="AW10" i="14"/>
  <c r="DH10" i="14" s="1"/>
  <c r="AV19" i="14"/>
  <c r="DG19" i="14" s="1"/>
  <c r="CA9" i="14"/>
  <c r="AV9" i="14"/>
  <c r="DG9" i="14" s="1"/>
  <c r="AV16" i="14"/>
  <c r="DG16" i="14" s="1"/>
  <c r="AV15" i="14"/>
  <c r="DG15" i="14" s="1"/>
  <c r="CA18" i="14"/>
  <c r="CA7" i="14"/>
  <c r="AV18" i="14"/>
  <c r="DG18" i="14" s="1"/>
  <c r="CA11" i="14"/>
  <c r="CA12" i="14"/>
  <c r="CA13" i="14"/>
  <c r="AV13" i="14"/>
  <c r="DG13" i="14" s="1"/>
  <c r="AV6" i="14"/>
  <c r="DG6" i="14" s="1"/>
  <c r="CA6" i="14"/>
  <c r="AV12" i="14"/>
  <c r="DG12" i="14" s="1"/>
  <c r="CA10" i="14"/>
  <c r="AV10" i="14"/>
  <c r="DG10" i="14" s="1"/>
  <c r="CA8" i="14"/>
  <c r="CA17" i="14"/>
  <c r="CA15" i="14"/>
  <c r="AV17" i="14"/>
  <c r="DG17" i="14" s="1"/>
  <c r="CA14" i="14"/>
  <c r="CA16" i="14"/>
  <c r="AV11" i="14"/>
  <c r="DG11" i="14" s="1"/>
  <c r="AV14" i="14"/>
  <c r="DG14" i="14" s="1"/>
  <c r="E5" i="14"/>
  <c r="AV8" i="14"/>
  <c r="DG8" i="14" s="1"/>
  <c r="AV7" i="14"/>
  <c r="DG7" i="14" s="1"/>
  <c r="AU19" i="14"/>
  <c r="DF19" i="14" s="1"/>
  <c r="BZ6" i="14"/>
  <c r="D5" i="14"/>
  <c r="BZ18" i="14"/>
  <c r="AU15" i="14"/>
  <c r="DF15" i="14" s="1"/>
  <c r="AU18" i="14"/>
  <c r="DF18" i="14" s="1"/>
  <c r="AU7" i="14"/>
  <c r="DF7" i="14" s="1"/>
  <c r="BZ15" i="14"/>
  <c r="BZ13" i="14"/>
  <c r="AU16" i="14"/>
  <c r="DF16" i="14" s="1"/>
  <c r="AU11" i="14"/>
  <c r="DF11" i="14" s="1"/>
  <c r="AU12" i="14"/>
  <c r="DF12" i="14" s="1"/>
  <c r="AU9" i="14"/>
  <c r="DF9" i="14" s="1"/>
  <c r="AU6" i="14"/>
  <c r="DF6" i="14" s="1"/>
  <c r="BZ14" i="14"/>
  <c r="BZ16" i="14"/>
  <c r="AU14" i="14"/>
  <c r="DF14" i="14" s="1"/>
  <c r="BZ12" i="14"/>
  <c r="AU13" i="14"/>
  <c r="DF13" i="14" s="1"/>
  <c r="BZ10" i="14"/>
  <c r="AU17" i="14"/>
  <c r="DF17" i="14" s="1"/>
  <c r="BZ9" i="14"/>
  <c r="BZ7" i="14"/>
  <c r="AU8" i="14"/>
  <c r="DF8" i="14" s="1"/>
  <c r="BZ11" i="14"/>
  <c r="AU10" i="14"/>
  <c r="DF10" i="14" s="1"/>
  <c r="BZ8" i="14"/>
  <c r="BZ17" i="14"/>
  <c r="AT19" i="14"/>
  <c r="DE19" i="14" s="1"/>
  <c r="BY6" i="14"/>
  <c r="BY10" i="14"/>
  <c r="BY18" i="14"/>
  <c r="AT18" i="14"/>
  <c r="DE18" i="14" s="1"/>
  <c r="BY12" i="14"/>
  <c r="AT15" i="14"/>
  <c r="DE15" i="14" s="1"/>
  <c r="AT12" i="14"/>
  <c r="DE12" i="14" s="1"/>
  <c r="BY13" i="14"/>
  <c r="AT10" i="14"/>
  <c r="DE10" i="14" s="1"/>
  <c r="BY14" i="14"/>
  <c r="BY8" i="14"/>
  <c r="AT14" i="14"/>
  <c r="DE14" i="14" s="1"/>
  <c r="AT9" i="14"/>
  <c r="DE9" i="14" s="1"/>
  <c r="AT13" i="14"/>
  <c r="DE13" i="14" s="1"/>
  <c r="BY7" i="14"/>
  <c r="AT7" i="14"/>
  <c r="DE7" i="14" s="1"/>
  <c r="BY15" i="14"/>
  <c r="BY11" i="14"/>
  <c r="AT6" i="14"/>
  <c r="DE6" i="14" s="1"/>
  <c r="C5" i="14"/>
  <c r="BY17" i="14"/>
  <c r="BY9" i="14"/>
  <c r="AT16" i="14"/>
  <c r="DE16" i="14" s="1"/>
  <c r="AT11" i="14"/>
  <c r="DE11" i="14" s="1"/>
  <c r="AT8" i="14"/>
  <c r="DE8" i="14" s="1"/>
  <c r="BY16" i="14"/>
  <c r="AT17" i="14"/>
  <c r="DE17" i="14" s="1"/>
  <c r="BX11" i="14"/>
  <c r="BX6" i="14"/>
  <c r="BX12" i="14"/>
  <c r="BX13" i="14"/>
  <c r="AS9" i="14"/>
  <c r="DD9" i="14" s="1"/>
  <c r="AS7" i="14"/>
  <c r="DD7" i="14" s="1"/>
  <c r="BX10" i="14"/>
  <c r="BX7" i="14"/>
  <c r="AS13" i="14"/>
  <c r="DD13" i="14" s="1"/>
  <c r="BX15" i="14"/>
  <c r="BX9" i="14"/>
  <c r="BX8" i="14"/>
  <c r="BX16" i="14"/>
  <c r="AS12" i="14"/>
  <c r="DD12" i="14" s="1"/>
  <c r="AS19" i="14"/>
  <c r="DD19" i="14" s="1"/>
  <c r="B5" i="14"/>
  <c r="BX18" i="14"/>
  <c r="AS18" i="14"/>
  <c r="DD18" i="14" s="1"/>
  <c r="AS16" i="14"/>
  <c r="DD16" i="14" s="1"/>
  <c r="AS15" i="14"/>
  <c r="DD15" i="14" s="1"/>
  <c r="AS11" i="14"/>
  <c r="DD11" i="14" s="1"/>
  <c r="BX14" i="14"/>
  <c r="AS14" i="14"/>
  <c r="DD14" i="14" s="1"/>
  <c r="AS10" i="14"/>
  <c r="DD10" i="14" s="1"/>
  <c r="AS8" i="14"/>
  <c r="DD8" i="14" s="1"/>
  <c r="AS17" i="14"/>
  <c r="DD17" i="14" s="1"/>
  <c r="AS6" i="14"/>
  <c r="DD6" i="14" s="1"/>
  <c r="BX17" i="14"/>
  <c r="AL30" i="13"/>
  <c r="AM30" i="13"/>
  <c r="AP30" i="13"/>
  <c r="AH30" i="13"/>
  <c r="AK30" i="13"/>
  <c r="AN30" i="13"/>
  <c r="AQ30" i="13"/>
  <c r="AO30" i="13"/>
  <c r="AJ30" i="13"/>
  <c r="AI30" i="13"/>
  <c r="AQ29" i="13"/>
  <c r="AL29" i="13"/>
  <c r="AP29" i="13"/>
  <c r="AO29" i="13"/>
  <c r="AN29" i="13"/>
  <c r="AM29" i="13"/>
  <c r="AK29" i="13"/>
  <c r="AI29" i="13"/>
  <c r="AH29" i="13"/>
  <c r="AJ29" i="13" s="1"/>
  <c r="AH28" i="13"/>
  <c r="AI28" i="13"/>
  <c r="AJ28" i="13"/>
  <c r="AK28" i="13"/>
  <c r="AL28" i="13"/>
  <c r="AM28" i="13"/>
  <c r="AN28" i="13"/>
  <c r="AO28" i="13"/>
  <c r="AP28" i="13"/>
  <c r="AQ28" i="13"/>
  <c r="AP27" i="13"/>
  <c r="AQ27" i="13"/>
  <c r="AL27" i="13"/>
  <c r="AO27" i="13"/>
  <c r="AN27" i="13"/>
  <c r="AM27" i="13"/>
  <c r="AK27" i="13"/>
  <c r="AI27" i="13"/>
  <c r="AH27" i="13"/>
  <c r="AJ27" i="13" s="1"/>
  <c r="AI26" i="13"/>
  <c r="AK26" i="13"/>
  <c r="AL26" i="13"/>
  <c r="AM26" i="13"/>
  <c r="AN26" i="13"/>
  <c r="AO26" i="13"/>
  <c r="AH26" i="13"/>
  <c r="AJ26" i="13" s="1"/>
  <c r="AQ25" i="13"/>
  <c r="AP25" i="13"/>
  <c r="AO25" i="13"/>
  <c r="AN25" i="13"/>
  <c r="AM25" i="13"/>
  <c r="AL25" i="13"/>
  <c r="AK25" i="13"/>
  <c r="AI25" i="13"/>
  <c r="AH25" i="13"/>
  <c r="AJ25" i="13" s="1"/>
  <c r="AP24" i="13"/>
  <c r="AQ24" i="13"/>
  <c r="AH24" i="13"/>
  <c r="AI24" i="13"/>
  <c r="AJ24" i="13"/>
  <c r="AK24" i="13"/>
  <c r="AL24" i="13"/>
  <c r="AM24" i="13"/>
  <c r="AN24" i="13"/>
  <c r="AO24" i="13"/>
  <c r="AK23" i="13"/>
  <c r="AI23" i="13"/>
  <c r="AL23" i="13"/>
  <c r="AM23" i="13"/>
  <c r="AN23" i="13"/>
  <c r="AO23" i="13"/>
  <c r="AP23" i="13"/>
  <c r="AQ23" i="13"/>
  <c r="AH23" i="13"/>
  <c r="AJ23" i="13"/>
  <c r="AO22" i="13"/>
  <c r="AP22" i="13"/>
  <c r="AQ22" i="13"/>
  <c r="AM22" i="13"/>
  <c r="AN22" i="13"/>
  <c r="AL22" i="13"/>
  <c r="AK22" i="13"/>
  <c r="AI22" i="13"/>
  <c r="AH22" i="13"/>
  <c r="AJ22" i="13" s="1"/>
  <c r="AH21" i="13"/>
  <c r="AJ21" i="13"/>
  <c r="AK21" i="13"/>
  <c r="AM21" i="13"/>
  <c r="AN21" i="13"/>
  <c r="AO21" i="13"/>
  <c r="AP21" i="13"/>
  <c r="AQ21" i="13"/>
  <c r="AL21" i="13"/>
  <c r="AI21" i="13"/>
  <c r="AQ20" i="13"/>
  <c r="AK20" i="13"/>
  <c r="AL20" i="13"/>
  <c r="AM20" i="13"/>
  <c r="AO20" i="13"/>
  <c r="AN20" i="13"/>
  <c r="AP20" i="13"/>
  <c r="AI20" i="13"/>
  <c r="AH20" i="13"/>
  <c r="AJ20" i="13" s="1"/>
  <c r="AM19" i="13"/>
  <c r="AL19" i="13"/>
  <c r="AI19" i="13"/>
  <c r="AK19" i="13"/>
  <c r="AH19" i="13"/>
  <c r="AJ19" i="13" s="1"/>
  <c r="AQ19" i="13"/>
  <c r="AP19" i="13"/>
  <c r="AO19" i="13"/>
  <c r="AN19" i="13"/>
  <c r="AO18" i="13"/>
  <c r="AH18" i="13"/>
  <c r="AL18" i="13"/>
  <c r="AM18" i="13"/>
  <c r="AN18" i="13"/>
  <c r="AP18" i="13"/>
  <c r="AQ18" i="13"/>
  <c r="AI18" i="13"/>
  <c r="AJ18" i="13"/>
  <c r="AK18" i="13"/>
  <c r="AQ17" i="13"/>
  <c r="AI17" i="13"/>
  <c r="AM17" i="13"/>
  <c r="AP17" i="13"/>
  <c r="AK17" i="13"/>
  <c r="AL17" i="13"/>
  <c r="AO17" i="13"/>
  <c r="AN17" i="13"/>
  <c r="AH17" i="13"/>
  <c r="AJ17" i="13" s="1"/>
  <c r="AL16" i="13"/>
  <c r="AM16" i="13"/>
  <c r="AN16" i="13"/>
  <c r="AP16" i="13"/>
  <c r="AQ16" i="13"/>
  <c r="AO16" i="13"/>
  <c r="AI16" i="13"/>
  <c r="AH16" i="13"/>
  <c r="AJ16" i="13"/>
  <c r="AK16" i="13"/>
  <c r="AI15" i="13"/>
  <c r="AK15" i="13"/>
  <c r="AH15" i="13"/>
  <c r="AJ15" i="13" s="1"/>
  <c r="AL15" i="13"/>
  <c r="AQ15" i="13"/>
  <c r="AP15" i="13"/>
  <c r="AO15" i="13"/>
  <c r="AN15" i="13"/>
  <c r="AM15" i="13"/>
  <c r="AM14" i="13"/>
  <c r="AN14" i="13"/>
  <c r="AI14" i="13"/>
  <c r="AL14" i="13"/>
  <c r="AO14" i="13"/>
  <c r="AQ14" i="13"/>
  <c r="AK14" i="13"/>
  <c r="AH14" i="13"/>
  <c r="AJ14" i="13" s="1"/>
  <c r="AP14" i="13"/>
  <c r="AQ13" i="13"/>
  <c r="AN13" i="13"/>
  <c r="AL13" i="13"/>
  <c r="AP13" i="13"/>
  <c r="AI13" i="13"/>
  <c r="AH13" i="13"/>
  <c r="AJ13" i="13" s="1"/>
  <c r="AO13" i="13"/>
  <c r="AM13" i="13"/>
  <c r="AK13" i="13"/>
  <c r="AI12" i="13"/>
  <c r="AQ12" i="13"/>
  <c r="AP12" i="13"/>
  <c r="AH12" i="13"/>
  <c r="AO12" i="13"/>
  <c r="AN12" i="13"/>
  <c r="AM12" i="13"/>
  <c r="AL12" i="13"/>
  <c r="AK12" i="13"/>
  <c r="AJ12" i="13"/>
  <c r="AK11" i="13"/>
  <c r="AH11" i="13"/>
  <c r="AI11" i="13"/>
  <c r="AJ11" i="13"/>
  <c r="AL11" i="13"/>
  <c r="AM11" i="13"/>
  <c r="AN11" i="13"/>
  <c r="AO11" i="13"/>
  <c r="AP11" i="13"/>
  <c r="AQ11" i="13"/>
  <c r="AH10" i="13"/>
  <c r="AP10" i="13"/>
  <c r="AQ10" i="13"/>
  <c r="AN10" i="13"/>
  <c r="AM10" i="13"/>
  <c r="AL10" i="13"/>
  <c r="AK10" i="13"/>
  <c r="AJ10" i="13"/>
  <c r="AI10" i="13"/>
  <c r="AO10" i="13"/>
  <c r="AK9" i="13"/>
  <c r="AL9" i="13"/>
  <c r="AM9" i="13"/>
  <c r="AN9" i="13"/>
  <c r="AO9" i="13"/>
  <c r="AP9" i="13"/>
  <c r="AQ9" i="13"/>
  <c r="AH9" i="13"/>
  <c r="AJ9" i="13" s="1"/>
  <c r="AI9" i="13"/>
  <c r="AK8" i="13"/>
  <c r="AH8" i="13"/>
  <c r="AJ8" i="13"/>
  <c r="AQ8" i="13"/>
  <c r="AO8" i="13"/>
  <c r="AN8" i="13"/>
  <c r="AP8" i="13"/>
  <c r="AM8" i="13"/>
  <c r="AI8" i="13"/>
  <c r="AL8" i="13"/>
  <c r="AM7" i="13"/>
  <c r="AI7" i="13"/>
  <c r="AL7" i="13"/>
  <c r="AP7" i="13"/>
  <c r="AO7" i="13"/>
  <c r="AN7" i="13"/>
  <c r="AK7" i="13"/>
  <c r="AQ7" i="13"/>
  <c r="AH7" i="13"/>
  <c r="AJ7" i="13" s="1"/>
  <c r="AQ6" i="13"/>
  <c r="AP6" i="13"/>
  <c r="AO6" i="13"/>
  <c r="AN6" i="13"/>
  <c r="AM6" i="13"/>
  <c r="AL6" i="13"/>
  <c r="AK6" i="13"/>
  <c r="AI6" i="13"/>
  <c r="AH6" i="13"/>
  <c r="AJ6" i="13" s="1"/>
  <c r="BW12" i="13"/>
  <c r="DC12" i="14" s="1"/>
  <c r="BW8" i="13"/>
  <c r="DC8" i="14" s="1"/>
  <c r="BW11" i="13"/>
  <c r="DC11" i="14" s="1"/>
  <c r="DB8" i="13"/>
  <c r="BW20" i="13"/>
  <c r="DC20" i="14" s="1"/>
  <c r="DB12" i="13"/>
  <c r="DB7" i="13"/>
  <c r="BW19" i="13"/>
  <c r="DC19" i="14" s="1"/>
  <c r="BW22" i="13"/>
  <c r="DC22" i="14" s="1"/>
  <c r="BW7" i="13"/>
  <c r="DC7" i="14" s="1"/>
  <c r="BW15" i="13"/>
  <c r="DC15" i="14" s="1"/>
  <c r="BW24" i="13"/>
  <c r="DC24" i="14" s="1"/>
  <c r="DB24" i="13"/>
  <c r="DB19" i="13"/>
  <c r="DB20" i="13"/>
  <c r="DB22" i="13"/>
  <c r="DB23" i="13"/>
  <c r="BW25" i="13"/>
  <c r="DC25" i="14" s="1"/>
  <c r="DB25" i="13"/>
  <c r="DB9" i="13"/>
  <c r="BW6" i="13"/>
  <c r="DC6" i="14" s="1"/>
  <c r="BW17" i="13"/>
  <c r="DC17" i="14" s="1"/>
  <c r="BW10" i="13"/>
  <c r="DC10" i="14" s="1"/>
  <c r="DB13" i="13"/>
  <c r="DB17" i="13"/>
  <c r="BW13" i="13"/>
  <c r="DC13" i="14" s="1"/>
  <c r="DB14" i="13"/>
  <c r="DB10" i="13"/>
  <c r="BW18" i="13"/>
  <c r="DC18" i="14" s="1"/>
  <c r="BW9" i="13"/>
  <c r="DC9" i="14" s="1"/>
  <c r="DB11" i="13"/>
  <c r="DB6" i="13"/>
  <c r="BW16" i="13"/>
  <c r="DC16" i="14" s="1"/>
  <c r="AF5" i="13"/>
  <c r="DB16" i="13"/>
  <c r="DB18" i="13"/>
  <c r="BW21" i="13"/>
  <c r="DC21" i="14" s="1"/>
  <c r="BW14" i="13"/>
  <c r="DC14" i="14" s="1"/>
  <c r="DB21" i="13"/>
  <c r="BW23" i="13"/>
  <c r="DC23" i="14" s="1"/>
  <c r="DB15" i="13"/>
  <c r="DA16" i="13"/>
  <c r="BV16" i="13"/>
  <c r="EG16" i="13" s="1"/>
  <c r="DA6" i="13"/>
  <c r="DA15" i="13"/>
  <c r="BV15" i="13"/>
  <c r="EG15" i="13" s="1"/>
  <c r="DA14" i="13"/>
  <c r="BV14" i="13"/>
  <c r="EG14" i="13" s="1"/>
  <c r="BV25" i="13"/>
  <c r="EG25" i="13" s="1"/>
  <c r="DA13" i="13"/>
  <c r="BV13" i="13"/>
  <c r="EG13" i="13" s="1"/>
  <c r="DA12" i="13"/>
  <c r="BV12" i="13"/>
  <c r="EG12" i="13" s="1"/>
  <c r="DA11" i="13"/>
  <c r="BV11" i="13"/>
  <c r="EG11" i="13" s="1"/>
  <c r="DA10" i="13"/>
  <c r="BV10" i="13"/>
  <c r="EG10" i="13" s="1"/>
  <c r="DA9" i="13"/>
  <c r="BV9" i="13"/>
  <c r="EG9" i="13" s="1"/>
  <c r="DA8" i="13"/>
  <c r="BV8" i="13"/>
  <c r="EG8" i="13" s="1"/>
  <c r="DA7" i="13"/>
  <c r="BV7" i="13"/>
  <c r="EG7" i="13" s="1"/>
  <c r="BV24" i="13"/>
  <c r="EG24" i="13" s="1"/>
  <c r="DA24" i="13"/>
  <c r="DA25" i="13"/>
  <c r="BV6" i="13"/>
  <c r="EG6" i="13" s="1"/>
  <c r="AE5" i="13"/>
  <c r="DA23" i="13"/>
  <c r="BV23" i="13"/>
  <c r="EG23" i="13" s="1"/>
  <c r="DA22" i="13"/>
  <c r="BV22" i="13"/>
  <c r="EG22" i="13" s="1"/>
  <c r="DA21" i="13"/>
  <c r="BV21" i="13"/>
  <c r="EG21" i="13" s="1"/>
  <c r="DA20" i="13"/>
  <c r="BV20" i="13"/>
  <c r="EG20" i="13" s="1"/>
  <c r="DA19" i="13"/>
  <c r="BV19" i="13"/>
  <c r="EG19" i="13" s="1"/>
  <c r="DA18" i="13"/>
  <c r="BV18" i="13"/>
  <c r="EG18" i="13" s="1"/>
  <c r="DA17" i="13"/>
  <c r="BV17" i="13"/>
  <c r="EG17" i="13" s="1"/>
  <c r="BU23" i="13"/>
  <c r="EF23" i="13" s="1"/>
  <c r="CZ14" i="13"/>
  <c r="CZ18" i="13"/>
  <c r="CZ7" i="13"/>
  <c r="BU14" i="13"/>
  <c r="EF14" i="13" s="1"/>
  <c r="CZ19" i="13"/>
  <c r="CZ10" i="13"/>
  <c r="CZ25" i="13"/>
  <c r="BU9" i="13"/>
  <c r="EF9" i="13" s="1"/>
  <c r="CZ11" i="13"/>
  <c r="BU12" i="13"/>
  <c r="EF12" i="13" s="1"/>
  <c r="BU25" i="13"/>
  <c r="EF25" i="13" s="1"/>
  <c r="BU21" i="13"/>
  <c r="EF21" i="13" s="1"/>
  <c r="CZ8" i="13"/>
  <c r="CZ16" i="13"/>
  <c r="BU13" i="13"/>
  <c r="EF13" i="13" s="1"/>
  <c r="BU19" i="13"/>
  <c r="EF19" i="13" s="1"/>
  <c r="BU6" i="13"/>
  <c r="EF6" i="13" s="1"/>
  <c r="CZ22" i="13"/>
  <c r="CZ20" i="13"/>
  <c r="BU7" i="13"/>
  <c r="EF7" i="13" s="1"/>
  <c r="BU15" i="13"/>
  <c r="EF15" i="13" s="1"/>
  <c r="CZ17" i="13"/>
  <c r="AD5" i="13"/>
  <c r="BU16" i="13"/>
  <c r="EF16" i="13" s="1"/>
  <c r="BU22" i="13"/>
  <c r="EF22" i="13" s="1"/>
  <c r="BU8" i="13"/>
  <c r="EF8" i="13" s="1"/>
  <c r="BU11" i="13"/>
  <c r="EF11" i="13" s="1"/>
  <c r="CZ12" i="13"/>
  <c r="BU18" i="13"/>
  <c r="EF18" i="13" s="1"/>
  <c r="CZ24" i="13"/>
  <c r="CZ6" i="13"/>
  <c r="CZ9" i="13"/>
  <c r="BU24" i="13"/>
  <c r="EF24" i="13" s="1"/>
  <c r="BU20" i="13"/>
  <c r="EF20" i="13" s="1"/>
  <c r="BU17" i="13"/>
  <c r="EF17" i="13" s="1"/>
  <c r="CZ15" i="13"/>
  <c r="CZ21" i="13"/>
  <c r="CZ13" i="13"/>
  <c r="BU10" i="13"/>
  <c r="EF10" i="13" s="1"/>
  <c r="CZ23" i="13"/>
  <c r="CY13" i="13"/>
  <c r="BT24" i="13"/>
  <c r="EE24" i="13" s="1"/>
  <c r="CY25" i="13"/>
  <c r="BT14" i="13"/>
  <c r="EE14" i="13" s="1"/>
  <c r="CY10" i="13"/>
  <c r="CY17" i="13"/>
  <c r="BT21" i="13"/>
  <c r="EE21" i="13" s="1"/>
  <c r="CY11" i="13"/>
  <c r="CY21" i="13"/>
  <c r="BT17" i="13"/>
  <c r="EE17" i="13" s="1"/>
  <c r="BT9" i="13"/>
  <c r="EE9" i="13" s="1"/>
  <c r="CY24" i="13"/>
  <c r="BT13" i="13"/>
  <c r="EE13" i="13" s="1"/>
  <c r="BT19" i="13"/>
  <c r="EE19" i="13" s="1"/>
  <c r="BT11" i="13"/>
  <c r="EE11" i="13" s="1"/>
  <c r="BT8" i="13"/>
  <c r="EE8" i="13" s="1"/>
  <c r="BT22" i="13"/>
  <c r="EE22" i="13" s="1"/>
  <c r="BT16" i="13"/>
  <c r="EE16" i="13" s="1"/>
  <c r="CY22" i="13"/>
  <c r="CY8" i="13"/>
  <c r="CY16" i="13"/>
  <c r="AC5" i="13"/>
  <c r="CY12" i="13"/>
  <c r="CY14" i="13"/>
  <c r="BT6" i="13"/>
  <c r="EE6" i="13" s="1"/>
  <c r="CY9" i="13"/>
  <c r="BT23" i="13"/>
  <c r="EE23" i="13" s="1"/>
  <c r="BT25" i="13"/>
  <c r="EE25" i="13" s="1"/>
  <c r="CY23" i="13"/>
  <c r="CY19" i="13"/>
  <c r="CY18" i="13"/>
  <c r="BT10" i="13"/>
  <c r="EE10" i="13" s="1"/>
  <c r="BT15" i="13"/>
  <c r="EE15" i="13" s="1"/>
  <c r="BT12" i="13"/>
  <c r="EE12" i="13" s="1"/>
  <c r="BT7" i="13"/>
  <c r="EE7" i="13" s="1"/>
  <c r="CY6" i="13"/>
  <c r="BT18" i="13"/>
  <c r="EE18" i="13" s="1"/>
  <c r="BT20" i="13"/>
  <c r="EE20" i="13" s="1"/>
  <c r="CY7" i="13"/>
  <c r="CY20" i="13"/>
  <c r="CY15" i="13"/>
  <c r="CX13" i="13"/>
  <c r="BS20" i="13"/>
  <c r="ED20" i="13" s="1"/>
  <c r="BS14" i="13"/>
  <c r="ED14" i="13" s="1"/>
  <c r="CX24" i="13"/>
  <c r="CX10" i="13"/>
  <c r="BS24" i="13"/>
  <c r="ED24" i="13" s="1"/>
  <c r="BS9" i="13"/>
  <c r="ED9" i="13" s="1"/>
  <c r="CX7" i="13"/>
  <c r="BS19" i="13"/>
  <c r="ED19" i="13" s="1"/>
  <c r="AB5" i="13"/>
  <c r="BS13" i="13"/>
  <c r="ED13" i="13" s="1"/>
  <c r="BS17" i="13"/>
  <c r="ED17" i="13" s="1"/>
  <c r="CX17" i="13"/>
  <c r="BS11" i="13"/>
  <c r="ED11" i="13" s="1"/>
  <c r="BS16" i="13"/>
  <c r="ED16" i="13" s="1"/>
  <c r="BS8" i="13"/>
  <c r="ED8" i="13" s="1"/>
  <c r="CX15" i="13"/>
  <c r="CX12" i="13"/>
  <c r="CX9" i="13"/>
  <c r="BS18" i="13"/>
  <c r="ED18" i="13" s="1"/>
  <c r="BS22" i="13"/>
  <c r="ED22" i="13" s="1"/>
  <c r="CX22" i="13"/>
  <c r="CX25" i="13"/>
  <c r="BS10" i="13"/>
  <c r="ED10" i="13" s="1"/>
  <c r="BS7" i="13"/>
  <c r="ED7" i="13" s="1"/>
  <c r="CX8" i="13"/>
  <c r="BS21" i="13"/>
  <c r="ED21" i="13" s="1"/>
  <c r="CX16" i="13"/>
  <c r="CX20" i="13"/>
  <c r="BS12" i="13"/>
  <c r="ED12" i="13" s="1"/>
  <c r="CX14" i="13"/>
  <c r="CX11" i="13"/>
  <c r="BS23" i="13"/>
  <c r="ED23" i="13" s="1"/>
  <c r="BS15" i="13"/>
  <c r="ED15" i="13" s="1"/>
  <c r="CX6" i="13"/>
  <c r="BS25" i="13"/>
  <c r="ED25" i="13" s="1"/>
  <c r="BS6" i="13"/>
  <c r="ED6" i="13" s="1"/>
  <c r="CX18" i="13"/>
  <c r="CX19" i="13"/>
  <c r="CX23" i="13"/>
  <c r="CX21" i="13"/>
  <c r="BR22" i="13"/>
  <c r="EC22" i="13" s="1"/>
  <c r="BR14" i="13"/>
  <c r="EC14" i="13" s="1"/>
  <c r="CW17" i="13"/>
  <c r="BR6" i="13"/>
  <c r="EC6" i="13" s="1"/>
  <c r="CW22" i="13"/>
  <c r="CW10" i="13"/>
  <c r="BR9" i="13"/>
  <c r="EC9" i="13" s="1"/>
  <c r="CW13" i="13"/>
  <c r="BR21" i="13"/>
  <c r="EC21" i="13" s="1"/>
  <c r="BR19" i="13"/>
  <c r="EC19" i="13" s="1"/>
  <c r="CW18" i="13"/>
  <c r="CW15" i="13"/>
  <c r="BR7" i="13"/>
  <c r="EC7" i="13" s="1"/>
  <c r="CW8" i="13"/>
  <c r="BR13" i="13"/>
  <c r="EC13" i="13" s="1"/>
  <c r="CW16" i="13"/>
  <c r="BR16" i="13"/>
  <c r="EC16" i="13" s="1"/>
  <c r="BR12" i="13"/>
  <c r="EC12" i="13" s="1"/>
  <c r="CW9" i="13"/>
  <c r="CW12" i="13"/>
  <c r="CW20" i="13"/>
  <c r="CW14" i="13"/>
  <c r="CW6" i="13"/>
  <c r="BR23" i="13"/>
  <c r="EC23" i="13" s="1"/>
  <c r="BR25" i="13"/>
  <c r="EC25" i="13" s="1"/>
  <c r="CW11" i="13"/>
  <c r="CW25" i="13"/>
  <c r="CW7" i="13"/>
  <c r="BR10" i="13"/>
  <c r="EC10" i="13" s="1"/>
  <c r="BR15" i="13"/>
  <c r="EC15" i="13" s="1"/>
  <c r="CW24" i="13"/>
  <c r="BR18" i="13"/>
  <c r="EC18" i="13" s="1"/>
  <c r="BR8" i="13"/>
  <c r="EC8" i="13" s="1"/>
  <c r="CW21" i="13"/>
  <c r="BR17" i="13"/>
  <c r="EC17" i="13" s="1"/>
  <c r="BR24" i="13"/>
  <c r="EC24" i="13" s="1"/>
  <c r="CW23" i="13"/>
  <c r="BR11" i="13"/>
  <c r="EC11" i="13" s="1"/>
  <c r="CW19" i="13"/>
  <c r="BR20" i="13"/>
  <c r="EC20" i="13" s="1"/>
  <c r="AA5" i="13"/>
  <c r="BQ12" i="13"/>
  <c r="EB12" i="13" s="1"/>
  <c r="BQ14" i="13"/>
  <c r="EB14" i="13" s="1"/>
  <c r="CV6" i="13"/>
  <c r="Z5" i="13"/>
  <c r="CV25" i="13"/>
  <c r="CV9" i="13"/>
  <c r="BQ6" i="13"/>
  <c r="EB6" i="13" s="1"/>
  <c r="BQ13" i="13"/>
  <c r="EB13" i="13" s="1"/>
  <c r="CV13" i="13"/>
  <c r="BQ9" i="13"/>
  <c r="EB9" i="13" s="1"/>
  <c r="CV23" i="13"/>
  <c r="BQ19" i="13"/>
  <c r="EB19" i="13" s="1"/>
  <c r="BQ23" i="13"/>
  <c r="EB23" i="13" s="1"/>
  <c r="CV8" i="13"/>
  <c r="CV22" i="13"/>
  <c r="BQ22" i="13"/>
  <c r="EB22" i="13" s="1"/>
  <c r="BQ8" i="13"/>
  <c r="EB8" i="13" s="1"/>
  <c r="CV21" i="13"/>
  <c r="BQ21" i="13"/>
  <c r="EB21" i="13" s="1"/>
  <c r="CV12" i="13"/>
  <c r="CV19" i="13"/>
  <c r="CV20" i="13"/>
  <c r="CV7" i="13"/>
  <c r="BQ20" i="13"/>
  <c r="EB20" i="13" s="1"/>
  <c r="BQ7" i="13"/>
  <c r="EB7" i="13" s="1"/>
  <c r="BQ15" i="13"/>
  <c r="EB15" i="13" s="1"/>
  <c r="CV18" i="13"/>
  <c r="BQ18" i="13"/>
  <c r="EB18" i="13" s="1"/>
  <c r="BQ24" i="13"/>
  <c r="EB24" i="13" s="1"/>
  <c r="CV17" i="13"/>
  <c r="CV11" i="13"/>
  <c r="CV24" i="13"/>
  <c r="BQ17" i="13"/>
  <c r="EB17" i="13" s="1"/>
  <c r="BQ11" i="13"/>
  <c r="EB11" i="13" s="1"/>
  <c r="CV14" i="13"/>
  <c r="CV16" i="13"/>
  <c r="CV10" i="13"/>
  <c r="CV15" i="13"/>
  <c r="BQ16" i="13"/>
  <c r="EB16" i="13" s="1"/>
  <c r="BQ10" i="13"/>
  <c r="EB10" i="13" s="1"/>
  <c r="BQ25" i="13"/>
  <c r="EB25" i="13" s="1"/>
  <c r="BP14" i="13"/>
  <c r="EA14" i="13" s="1"/>
  <c r="CU19" i="13"/>
  <c r="CU21" i="13"/>
  <c r="CU10" i="13"/>
  <c r="CU6" i="13"/>
  <c r="BP12" i="13"/>
  <c r="EA12" i="13" s="1"/>
  <c r="BP7" i="13"/>
  <c r="EA7" i="13" s="1"/>
  <c r="BP13" i="13"/>
  <c r="EA13" i="13" s="1"/>
  <c r="CU8" i="13"/>
  <c r="BP19" i="13"/>
  <c r="EA19" i="13" s="1"/>
  <c r="CU18" i="13"/>
  <c r="BP20" i="13"/>
  <c r="EA20" i="13" s="1"/>
  <c r="CU15" i="13"/>
  <c r="BP18" i="13"/>
  <c r="EA18" i="13" s="1"/>
  <c r="CU20" i="13"/>
  <c r="BP9" i="13"/>
  <c r="EA9" i="13" s="1"/>
  <c r="CU12" i="13"/>
  <c r="BP11" i="13"/>
  <c r="EA11" i="13" s="1"/>
  <c r="CU22" i="13"/>
  <c r="BP17" i="13"/>
  <c r="EA17" i="13" s="1"/>
  <c r="Y5" i="13"/>
  <c r="CU24" i="13"/>
  <c r="CU7" i="13"/>
  <c r="CU25" i="13"/>
  <c r="BP24" i="13"/>
  <c r="EA24" i="13" s="1"/>
  <c r="CU16" i="13"/>
  <c r="BP10" i="13"/>
  <c r="EA10" i="13" s="1"/>
  <c r="CU13" i="13"/>
  <c r="BP6" i="13"/>
  <c r="EA6" i="13" s="1"/>
  <c r="BP21" i="13"/>
  <c r="EA21" i="13" s="1"/>
  <c r="CU14" i="13"/>
  <c r="BP16" i="13"/>
  <c r="EA16" i="13" s="1"/>
  <c r="BP23" i="13"/>
  <c r="EA23" i="13" s="1"/>
  <c r="CU9" i="13"/>
  <c r="CU17" i="13"/>
  <c r="CU23" i="13"/>
  <c r="BP22" i="13"/>
  <c r="EA22" i="13" s="1"/>
  <c r="BP25" i="13"/>
  <c r="EA25" i="13" s="1"/>
  <c r="CU11" i="13"/>
  <c r="BP8" i="13"/>
  <c r="EA8" i="13" s="1"/>
  <c r="BP15" i="13"/>
  <c r="EA15" i="13" s="1"/>
  <c r="BO19" i="13"/>
  <c r="DZ19" i="13" s="1"/>
  <c r="BO15" i="13"/>
  <c r="DZ15" i="13" s="1"/>
  <c r="CT8" i="13"/>
  <c r="CT12" i="13"/>
  <c r="CT22" i="13"/>
  <c r="CT24" i="13"/>
  <c r="CT25" i="13"/>
  <c r="BO10" i="13"/>
  <c r="DZ10" i="13" s="1"/>
  <c r="X5" i="13"/>
  <c r="BO6" i="13"/>
  <c r="DZ6" i="13" s="1"/>
  <c r="BO16" i="13"/>
  <c r="DZ16" i="13" s="1"/>
  <c r="CT9" i="13"/>
  <c r="BO23" i="13"/>
  <c r="DZ23" i="13" s="1"/>
  <c r="BO8" i="13"/>
  <c r="DZ8" i="13" s="1"/>
  <c r="BO13" i="13"/>
  <c r="DZ13" i="13" s="1"/>
  <c r="BO25" i="13"/>
  <c r="DZ25" i="13" s="1"/>
  <c r="CT15" i="13"/>
  <c r="BO11" i="13"/>
  <c r="DZ11" i="13" s="1"/>
  <c r="CT13" i="13"/>
  <c r="CT10" i="13"/>
  <c r="BO9" i="13"/>
  <c r="DZ9" i="13" s="1"/>
  <c r="BO22" i="13"/>
  <c r="DZ22" i="13" s="1"/>
  <c r="CT14" i="13"/>
  <c r="CT6" i="13"/>
  <c r="CT16" i="13"/>
  <c r="CT23" i="13"/>
  <c r="BO17" i="13"/>
  <c r="DZ17" i="13" s="1"/>
  <c r="BO14" i="13"/>
  <c r="DZ14" i="13" s="1"/>
  <c r="CT21" i="13"/>
  <c r="CT11" i="13"/>
  <c r="CT17" i="13"/>
  <c r="BO21" i="13"/>
  <c r="DZ21" i="13" s="1"/>
  <c r="BO24" i="13"/>
  <c r="DZ24" i="13" s="1"/>
  <c r="CT7" i="13"/>
  <c r="CT20" i="13"/>
  <c r="BO18" i="13"/>
  <c r="DZ18" i="13" s="1"/>
  <c r="BO20" i="13"/>
  <c r="DZ20" i="13" s="1"/>
  <c r="CT18" i="13"/>
  <c r="BO12" i="13"/>
  <c r="DZ12" i="13" s="1"/>
  <c r="BO7" i="13"/>
  <c r="DZ7" i="13" s="1"/>
  <c r="CT19" i="13"/>
  <c r="CS11" i="13"/>
  <c r="CS6" i="13"/>
  <c r="BN13" i="13"/>
  <c r="DY13" i="13" s="1"/>
  <c r="CS10" i="13"/>
  <c r="BN23" i="13"/>
  <c r="DY23" i="13" s="1"/>
  <c r="CS21" i="13"/>
  <c r="CS17" i="13"/>
  <c r="CS14" i="13"/>
  <c r="CS9" i="13"/>
  <c r="BN16" i="13"/>
  <c r="DY16" i="13" s="1"/>
  <c r="BN17" i="13"/>
  <c r="DY17" i="13" s="1"/>
  <c r="CS23" i="13"/>
  <c r="CS12" i="13"/>
  <c r="BN25" i="13"/>
  <c r="DY25" i="13" s="1"/>
  <c r="BN14" i="13"/>
  <c r="DY14" i="13" s="1"/>
  <c r="BN6" i="13"/>
  <c r="DY6" i="13" s="1"/>
  <c r="BN22" i="13"/>
  <c r="DY22" i="13" s="1"/>
  <c r="BN21" i="13"/>
  <c r="DY21" i="13" s="1"/>
  <c r="BN10" i="13"/>
  <c r="DY10" i="13" s="1"/>
  <c r="CS13" i="13"/>
  <c r="BN8" i="13"/>
  <c r="DY8" i="13" s="1"/>
  <c r="W5" i="13"/>
  <c r="BN24" i="13"/>
  <c r="DY24" i="13" s="1"/>
  <c r="BN18" i="13"/>
  <c r="DY18" i="13" s="1"/>
  <c r="CS15" i="13"/>
  <c r="CS7" i="13"/>
  <c r="BN19" i="13"/>
  <c r="DY19" i="13" s="1"/>
  <c r="CS16" i="13"/>
  <c r="BN11" i="13"/>
  <c r="DY11" i="13" s="1"/>
  <c r="CS24" i="13"/>
  <c r="BN15" i="13"/>
  <c r="DY15" i="13" s="1"/>
  <c r="BN20" i="13"/>
  <c r="DY20" i="13" s="1"/>
  <c r="CS18" i="13"/>
  <c r="BN12" i="13"/>
  <c r="DY12" i="13" s="1"/>
  <c r="CS19" i="13"/>
  <c r="CS22" i="13"/>
  <c r="BN7" i="13"/>
  <c r="DY7" i="13" s="1"/>
  <c r="CS25" i="13"/>
  <c r="CS8" i="13"/>
  <c r="BN9" i="13"/>
  <c r="DY9" i="13" s="1"/>
  <c r="CS20" i="13"/>
  <c r="CR16" i="13"/>
  <c r="CR23" i="13"/>
  <c r="BM21" i="13"/>
  <c r="DX21" i="13" s="1"/>
  <c r="BM23" i="13"/>
  <c r="DX23" i="13" s="1"/>
  <c r="CR14" i="13"/>
  <c r="CR20" i="13"/>
  <c r="CR8" i="13"/>
  <c r="BM24" i="13"/>
  <c r="DX24" i="13" s="1"/>
  <c r="BM18" i="13"/>
  <c r="DX18" i="13" s="1"/>
  <c r="BM17" i="13"/>
  <c r="DX17" i="13" s="1"/>
  <c r="BM6" i="13"/>
  <c r="DX6" i="13" s="1"/>
  <c r="BM25" i="13"/>
  <c r="DX25" i="13" s="1"/>
  <c r="CR22" i="13"/>
  <c r="BM11" i="13"/>
  <c r="DX11" i="13" s="1"/>
  <c r="CR7" i="13"/>
  <c r="BM22" i="13"/>
  <c r="DX22" i="13" s="1"/>
  <c r="BM8" i="13"/>
  <c r="DX8" i="13" s="1"/>
  <c r="CR24" i="13"/>
  <c r="CR11" i="13"/>
  <c r="CR18" i="13"/>
  <c r="CR19" i="13"/>
  <c r="BM15" i="13"/>
  <c r="DX15" i="13" s="1"/>
  <c r="BM20" i="13"/>
  <c r="DX20" i="13" s="1"/>
  <c r="BM19" i="13"/>
  <c r="DX19" i="13" s="1"/>
  <c r="CR12" i="13"/>
  <c r="BM10" i="13"/>
  <c r="DX10" i="13" s="1"/>
  <c r="BM12" i="13"/>
  <c r="DX12" i="13" s="1"/>
  <c r="CR21" i="13"/>
  <c r="CR17" i="13"/>
  <c r="CR25" i="13"/>
  <c r="BM14" i="13"/>
  <c r="DX14" i="13" s="1"/>
  <c r="BM16" i="13"/>
  <c r="DX16" i="13" s="1"/>
  <c r="V5" i="13"/>
  <c r="BM7" i="13"/>
  <c r="DX7" i="13" s="1"/>
  <c r="CR9" i="13"/>
  <c r="CR6" i="13"/>
  <c r="BM13" i="13"/>
  <c r="DX13" i="13" s="1"/>
  <c r="CR13" i="13"/>
  <c r="CR10" i="13"/>
  <c r="BM9" i="13"/>
  <c r="DX9" i="13" s="1"/>
  <c r="CR15" i="13"/>
  <c r="CQ17" i="13"/>
  <c r="CQ11" i="13"/>
  <c r="BL24" i="13"/>
  <c r="DW24" i="13" s="1"/>
  <c r="BL18" i="13"/>
  <c r="DW18" i="13" s="1"/>
  <c r="CQ14" i="13"/>
  <c r="CQ22" i="13"/>
  <c r="CQ7" i="13"/>
  <c r="CQ23" i="13"/>
  <c r="CQ21" i="13"/>
  <c r="BL6" i="13"/>
  <c r="DW6" i="13" s="1"/>
  <c r="CQ20" i="13"/>
  <c r="BL11" i="13"/>
  <c r="DW11" i="13" s="1"/>
  <c r="BL25" i="13"/>
  <c r="DW25" i="13" s="1"/>
  <c r="CQ18" i="13"/>
  <c r="CQ15" i="13"/>
  <c r="CQ25" i="13"/>
  <c r="BL9" i="13"/>
  <c r="DW9" i="13" s="1"/>
  <c r="BL16" i="13"/>
  <c r="DW16" i="13" s="1"/>
  <c r="CQ8" i="13"/>
  <c r="BL20" i="13"/>
  <c r="DW20" i="13" s="1"/>
  <c r="CQ13" i="13"/>
  <c r="BL14" i="13"/>
  <c r="DW14" i="13" s="1"/>
  <c r="CQ10" i="13"/>
  <c r="BL12" i="13"/>
  <c r="DW12" i="13" s="1"/>
  <c r="CQ16" i="13"/>
  <c r="BL13" i="13"/>
  <c r="DW13" i="13" s="1"/>
  <c r="CQ9" i="13"/>
  <c r="BL10" i="13"/>
  <c r="DW10" i="13" s="1"/>
  <c r="BL23" i="13"/>
  <c r="DW23" i="13" s="1"/>
  <c r="BL8" i="13"/>
  <c r="DW8" i="13" s="1"/>
  <c r="BL7" i="13"/>
  <c r="DW7" i="13" s="1"/>
  <c r="BL19" i="13"/>
  <c r="DW19" i="13" s="1"/>
  <c r="BL21" i="13"/>
  <c r="DW21" i="13" s="1"/>
  <c r="BL22" i="13"/>
  <c r="DW22" i="13" s="1"/>
  <c r="CQ12" i="13"/>
  <c r="CQ6" i="13"/>
  <c r="BL17" i="13"/>
  <c r="DW17" i="13" s="1"/>
  <c r="CQ24" i="13"/>
  <c r="U5" i="13"/>
  <c r="BL15" i="13"/>
  <c r="DW15" i="13" s="1"/>
  <c r="CQ19" i="13"/>
  <c r="BK14" i="13"/>
  <c r="DV14" i="13" s="1"/>
  <c r="CP13" i="13"/>
  <c r="BK13" i="13"/>
  <c r="DV13" i="13" s="1"/>
  <c r="CP9" i="13"/>
  <c r="BK9" i="13"/>
  <c r="DV9" i="13" s="1"/>
  <c r="BK10" i="13"/>
  <c r="DV10" i="13" s="1"/>
  <c r="CP8" i="13"/>
  <c r="BK8" i="13"/>
  <c r="DV8" i="13" s="1"/>
  <c r="CP7" i="13"/>
  <c r="BK7" i="13"/>
  <c r="DV7" i="13" s="1"/>
  <c r="BK15" i="13"/>
  <c r="DV15" i="13" s="1"/>
  <c r="T5" i="13"/>
  <c r="BK24" i="13"/>
  <c r="DV24" i="13" s="1"/>
  <c r="CP24" i="13"/>
  <c r="CP14" i="13"/>
  <c r="CP12" i="13"/>
  <c r="CP15" i="13"/>
  <c r="BK25" i="13"/>
  <c r="DV25" i="13" s="1"/>
  <c r="CP25" i="13"/>
  <c r="CP17" i="13"/>
  <c r="BK6" i="13"/>
  <c r="DV6" i="13" s="1"/>
  <c r="BK16" i="13"/>
  <c r="DV16" i="13" s="1"/>
  <c r="CP16" i="13"/>
  <c r="BK17" i="13"/>
  <c r="DV17" i="13" s="1"/>
  <c r="CP11" i="13"/>
  <c r="BK18" i="13"/>
  <c r="DV18" i="13" s="1"/>
  <c r="CP18" i="13"/>
  <c r="CP6" i="13"/>
  <c r="BK19" i="13"/>
  <c r="DV19" i="13" s="1"/>
  <c r="BK12" i="13"/>
  <c r="DV12" i="13" s="1"/>
  <c r="CP19" i="13"/>
  <c r="CP10" i="13"/>
  <c r="BK20" i="13"/>
  <c r="DV20" i="13" s="1"/>
  <c r="CP20" i="13"/>
  <c r="BK21" i="13"/>
  <c r="DV21" i="13" s="1"/>
  <c r="CP21" i="13"/>
  <c r="BK22" i="13"/>
  <c r="DV22" i="13" s="1"/>
  <c r="CP22" i="13"/>
  <c r="BK23" i="13"/>
  <c r="DV23" i="13" s="1"/>
  <c r="BK11" i="13"/>
  <c r="DV11" i="13" s="1"/>
  <c r="CP23" i="13"/>
  <c r="BJ21" i="13"/>
  <c r="DU21" i="13" s="1"/>
  <c r="CO9" i="13"/>
  <c r="CO16" i="13"/>
  <c r="BJ10" i="13"/>
  <c r="DU10" i="13" s="1"/>
  <c r="BJ17" i="13"/>
  <c r="DU17" i="13" s="1"/>
  <c r="CO14" i="13"/>
  <c r="CO20" i="13"/>
  <c r="CO22" i="13"/>
  <c r="BJ24" i="13"/>
  <c r="DU24" i="13" s="1"/>
  <c r="BJ8" i="13"/>
  <c r="DU8" i="13" s="1"/>
  <c r="BJ9" i="13"/>
  <c r="DU9" i="13" s="1"/>
  <c r="CO25" i="13"/>
  <c r="CO21" i="13"/>
  <c r="CO12" i="13"/>
  <c r="CO8" i="13"/>
  <c r="BJ15" i="13"/>
  <c r="DU15" i="13" s="1"/>
  <c r="BJ16" i="13"/>
  <c r="DU16" i="13" s="1"/>
  <c r="BJ13" i="13"/>
  <c r="DU13" i="13" s="1"/>
  <c r="BJ14" i="13"/>
  <c r="DU14" i="13" s="1"/>
  <c r="BJ20" i="13"/>
  <c r="DU20" i="13" s="1"/>
  <c r="CO11" i="13"/>
  <c r="BJ25" i="13"/>
  <c r="DU25" i="13" s="1"/>
  <c r="BJ23" i="13"/>
  <c r="DU23" i="13" s="1"/>
  <c r="BJ6" i="13"/>
  <c r="DU6" i="13" s="1"/>
  <c r="CO10" i="13"/>
  <c r="CO18" i="13"/>
  <c r="BJ12" i="13"/>
  <c r="DU12" i="13" s="1"/>
  <c r="CO19" i="13"/>
  <c r="BJ19" i="13"/>
  <c r="DU19" i="13" s="1"/>
  <c r="CO24" i="13"/>
  <c r="BJ22" i="13"/>
  <c r="DU22" i="13" s="1"/>
  <c r="S5" i="13"/>
  <c r="BJ18" i="13"/>
  <c r="DU18" i="13" s="1"/>
  <c r="BJ11" i="13"/>
  <c r="DU11" i="13" s="1"/>
  <c r="CO15" i="13"/>
  <c r="CO7" i="13"/>
  <c r="CO23" i="13"/>
  <c r="CO6" i="13"/>
  <c r="BJ7" i="13"/>
  <c r="DU7" i="13" s="1"/>
  <c r="CO13" i="13"/>
  <c r="CO17" i="13"/>
  <c r="CN24" i="13"/>
  <c r="CN20" i="13"/>
  <c r="BI15" i="13"/>
  <c r="DT15" i="13" s="1"/>
  <c r="BI17" i="13"/>
  <c r="DT17" i="13" s="1"/>
  <c r="CN21" i="13"/>
  <c r="CN12" i="13"/>
  <c r="BI14" i="13"/>
  <c r="DT14" i="13" s="1"/>
  <c r="BI13" i="13"/>
  <c r="DT13" i="13" s="1"/>
  <c r="BI20" i="13"/>
  <c r="DT20" i="13" s="1"/>
  <c r="CN9" i="13"/>
  <c r="BI8" i="13"/>
  <c r="DT8" i="13" s="1"/>
  <c r="CN10" i="13"/>
  <c r="BI12" i="13"/>
  <c r="DT12" i="13" s="1"/>
  <c r="BI22" i="13"/>
  <c r="DT22" i="13" s="1"/>
  <c r="BI18" i="13"/>
  <c r="DT18" i="13" s="1"/>
  <c r="CN15" i="13"/>
  <c r="CN13" i="13"/>
  <c r="BI7" i="13"/>
  <c r="DT7" i="13" s="1"/>
  <c r="CN25" i="13"/>
  <c r="CN11" i="13"/>
  <c r="CN16" i="13"/>
  <c r="BI23" i="13"/>
  <c r="DT23" i="13" s="1"/>
  <c r="BI9" i="13"/>
  <c r="DT9" i="13" s="1"/>
  <c r="BI19" i="13"/>
  <c r="DT19" i="13" s="1"/>
  <c r="CN18" i="13"/>
  <c r="BI10" i="13"/>
  <c r="DT10" i="13" s="1"/>
  <c r="CN19" i="13"/>
  <c r="CN22" i="13"/>
  <c r="BI16" i="13"/>
  <c r="DT16" i="13" s="1"/>
  <c r="CN8" i="13"/>
  <c r="R5" i="13"/>
  <c r="BI24" i="13"/>
  <c r="DT24" i="13" s="1"/>
  <c r="CN14" i="13"/>
  <c r="CN7" i="13"/>
  <c r="BI25" i="13"/>
  <c r="DT25" i="13" s="1"/>
  <c r="BI11" i="13"/>
  <c r="DT11" i="13" s="1"/>
  <c r="CN6" i="13"/>
  <c r="BI6" i="13"/>
  <c r="DT6" i="13" s="1"/>
  <c r="CN17" i="13"/>
  <c r="CN23" i="13"/>
  <c r="BI21" i="13"/>
  <c r="DT21" i="13" s="1"/>
  <c r="BH17" i="13"/>
  <c r="DS17" i="13" s="1"/>
  <c r="CM21" i="13"/>
  <c r="CM14" i="13"/>
  <c r="BH22" i="13"/>
  <c r="DS22" i="13" s="1"/>
  <c r="CM20" i="13"/>
  <c r="CM11" i="13"/>
  <c r="CM24" i="13"/>
  <c r="BH24" i="13"/>
  <c r="DS24" i="13" s="1"/>
  <c r="BH21" i="13"/>
  <c r="DS21" i="13" s="1"/>
  <c r="CM17" i="13"/>
  <c r="CM18" i="13"/>
  <c r="CM12" i="13"/>
  <c r="CM19" i="13"/>
  <c r="CM7" i="13"/>
  <c r="BH20" i="13"/>
  <c r="DS20" i="13" s="1"/>
  <c r="BH11" i="13"/>
  <c r="DS11" i="13" s="1"/>
  <c r="BH15" i="13"/>
  <c r="DS15" i="13" s="1"/>
  <c r="BH25" i="13"/>
  <c r="DS25" i="13" s="1"/>
  <c r="BH13" i="13"/>
  <c r="DS13" i="13" s="1"/>
  <c r="CM9" i="13"/>
  <c r="CM10" i="13"/>
  <c r="CM13" i="13"/>
  <c r="BH12" i="13"/>
  <c r="DS12" i="13" s="1"/>
  <c r="BH14" i="13"/>
  <c r="DS14" i="13" s="1"/>
  <c r="BH9" i="13"/>
  <c r="DS9" i="13" s="1"/>
  <c r="Q5" i="13"/>
  <c r="BH18" i="13"/>
  <c r="DS18" i="13" s="1"/>
  <c r="CM23" i="13"/>
  <c r="CM6" i="13"/>
  <c r="BH6" i="13"/>
  <c r="DS6" i="13" s="1"/>
  <c r="BH19" i="13"/>
  <c r="DS19" i="13" s="1"/>
  <c r="BH7" i="13"/>
  <c r="DS7" i="13" s="1"/>
  <c r="CM25" i="13"/>
  <c r="BH23" i="13"/>
  <c r="DS23" i="13" s="1"/>
  <c r="BH16" i="13"/>
  <c r="DS16" i="13" s="1"/>
  <c r="CM8" i="13"/>
  <c r="CM22" i="13"/>
  <c r="BH10" i="13"/>
  <c r="DS10" i="13" s="1"/>
  <c r="CM16" i="13"/>
  <c r="CM15" i="13"/>
  <c r="BH8" i="13"/>
  <c r="DS8" i="13" s="1"/>
  <c r="BG19" i="13"/>
  <c r="DR19" i="13" s="1"/>
  <c r="CL9" i="13"/>
  <c r="CL20" i="13"/>
  <c r="CL7" i="13"/>
  <c r="BG11" i="13"/>
  <c r="DR11" i="13" s="1"/>
  <c r="CL12" i="13"/>
  <c r="CL25" i="13"/>
  <c r="BG15" i="13"/>
  <c r="DR15" i="13" s="1"/>
  <c r="BG23" i="13"/>
  <c r="DR23" i="13" s="1"/>
  <c r="BG20" i="13"/>
  <c r="DR20" i="13" s="1"/>
  <c r="BG8" i="13"/>
  <c r="DR8" i="13" s="1"/>
  <c r="P5" i="13"/>
  <c r="CL22" i="13"/>
  <c r="BG25" i="13"/>
  <c r="DR25" i="13" s="1"/>
  <c r="CL16" i="13"/>
  <c r="BG18" i="13"/>
  <c r="DR18" i="13" s="1"/>
  <c r="BG12" i="13"/>
  <c r="DR12" i="13" s="1"/>
  <c r="CL17" i="13"/>
  <c r="BG21" i="13"/>
  <c r="DR21" i="13" s="1"/>
  <c r="BG14" i="13"/>
  <c r="DR14" i="13" s="1"/>
  <c r="CL24" i="13"/>
  <c r="BG24" i="13"/>
  <c r="DR24" i="13" s="1"/>
  <c r="CL13" i="13"/>
  <c r="BG7" i="13"/>
  <c r="DR7" i="13" s="1"/>
  <c r="BG10" i="13"/>
  <c r="DR10" i="13" s="1"/>
  <c r="BG6" i="13"/>
  <c r="DR6" i="13" s="1"/>
  <c r="CL14" i="13"/>
  <c r="CL10" i="13"/>
  <c r="BG16" i="13"/>
  <c r="DR16" i="13" s="1"/>
  <c r="CL23" i="13"/>
  <c r="BG13" i="13"/>
  <c r="DR13" i="13" s="1"/>
  <c r="CL21" i="13"/>
  <c r="CL6" i="13"/>
  <c r="BG9" i="13"/>
  <c r="DR9" i="13" s="1"/>
  <c r="CL18" i="13"/>
  <c r="CL11" i="13"/>
  <c r="BG17" i="13"/>
  <c r="DR17" i="13" s="1"/>
  <c r="BG22" i="13"/>
  <c r="DR22" i="13" s="1"/>
  <c r="CL8" i="13"/>
  <c r="CL19" i="13"/>
  <c r="CL15" i="13"/>
  <c r="CK7" i="13"/>
  <c r="CK13" i="13"/>
  <c r="CK20" i="13"/>
  <c r="CK15" i="13"/>
  <c r="CK10" i="13"/>
  <c r="BF22" i="13"/>
  <c r="DQ22" i="13" s="1"/>
  <c r="CK12" i="13"/>
  <c r="CK6" i="13"/>
  <c r="BF20" i="13"/>
  <c r="DQ20" i="13" s="1"/>
  <c r="BF8" i="13"/>
  <c r="DQ8" i="13" s="1"/>
  <c r="BF18" i="13"/>
  <c r="DQ18" i="13" s="1"/>
  <c r="BF12" i="13"/>
  <c r="DQ12" i="13" s="1"/>
  <c r="CK9" i="13"/>
  <c r="BF24" i="13"/>
  <c r="DQ24" i="13" s="1"/>
  <c r="O5" i="13"/>
  <c r="BF17" i="13"/>
  <c r="DQ17" i="13" s="1"/>
  <c r="BF7" i="13"/>
  <c r="DQ7" i="13" s="1"/>
  <c r="CK21" i="13"/>
  <c r="BF13" i="13"/>
  <c r="DQ13" i="13" s="1"/>
  <c r="BF14" i="13"/>
  <c r="DQ14" i="13" s="1"/>
  <c r="CK14" i="13"/>
  <c r="CK24" i="13"/>
  <c r="BF21" i="13"/>
  <c r="DQ21" i="13" s="1"/>
  <c r="CK17" i="13"/>
  <c r="BF6" i="13"/>
  <c r="DQ6" i="13" s="1"/>
  <c r="BF15" i="13"/>
  <c r="DQ15" i="13" s="1"/>
  <c r="CK18" i="13"/>
  <c r="CK11" i="13"/>
  <c r="BF11" i="13"/>
  <c r="DQ11" i="13" s="1"/>
  <c r="CK19" i="13"/>
  <c r="CK25" i="13"/>
  <c r="BF9" i="13"/>
  <c r="DQ9" i="13" s="1"/>
  <c r="BF23" i="13"/>
  <c r="DQ23" i="13" s="1"/>
  <c r="BF25" i="13"/>
  <c r="DQ25" i="13" s="1"/>
  <c r="BF19" i="13"/>
  <c r="DQ19" i="13" s="1"/>
  <c r="BF16" i="13"/>
  <c r="DQ16" i="13" s="1"/>
  <c r="CK23" i="13"/>
  <c r="CK8" i="13"/>
  <c r="BF10" i="13"/>
  <c r="DQ10" i="13" s="1"/>
  <c r="CK22" i="13"/>
  <c r="CK16" i="13"/>
  <c r="CJ7" i="13"/>
  <c r="CJ20" i="13"/>
  <c r="CJ22" i="13"/>
  <c r="CJ15" i="13"/>
  <c r="CJ12" i="13"/>
  <c r="BE20" i="13"/>
  <c r="DP20" i="13" s="1"/>
  <c r="BE17" i="13"/>
  <c r="DP17" i="13" s="1"/>
  <c r="BE18" i="13"/>
  <c r="DP18" i="13" s="1"/>
  <c r="BE12" i="13"/>
  <c r="DP12" i="13" s="1"/>
  <c r="CJ23" i="13"/>
  <c r="BE14" i="13"/>
  <c r="DP14" i="13" s="1"/>
  <c r="BE21" i="13"/>
  <c r="DP21" i="13" s="1"/>
  <c r="BE7" i="13"/>
  <c r="DP7" i="13" s="1"/>
  <c r="BE8" i="13"/>
  <c r="DP8" i="13" s="1"/>
  <c r="CJ14" i="13"/>
  <c r="BE10" i="13"/>
  <c r="DP10" i="13" s="1"/>
  <c r="N5" i="13"/>
  <c r="CJ18" i="13"/>
  <c r="CJ11" i="13"/>
  <c r="CJ10" i="13"/>
  <c r="CJ19" i="13"/>
  <c r="CJ8" i="13"/>
  <c r="CJ13" i="13"/>
  <c r="CJ21" i="13"/>
  <c r="BE16" i="13"/>
  <c r="DP16" i="13" s="1"/>
  <c r="BE22" i="13"/>
  <c r="DP22" i="13" s="1"/>
  <c r="BE13" i="13"/>
  <c r="DP13" i="13" s="1"/>
  <c r="BE23" i="13"/>
  <c r="DP23" i="13" s="1"/>
  <c r="CJ17" i="13"/>
  <c r="BE25" i="13"/>
  <c r="DP25" i="13" s="1"/>
  <c r="BE24" i="13"/>
  <c r="DP24" i="13" s="1"/>
  <c r="CJ16" i="13"/>
  <c r="CJ24" i="13"/>
  <c r="BE11" i="13"/>
  <c r="DP11" i="13" s="1"/>
  <c r="BE9" i="13"/>
  <c r="DP9" i="13" s="1"/>
  <c r="CJ6" i="13"/>
  <c r="BE15" i="13"/>
  <c r="DP15" i="13" s="1"/>
  <c r="CJ9" i="13"/>
  <c r="BE19" i="13"/>
  <c r="DP19" i="13" s="1"/>
  <c r="BE6" i="13"/>
  <c r="DP6" i="13" s="1"/>
  <c r="CJ25" i="13"/>
  <c r="BD15" i="13"/>
  <c r="DO15" i="13" s="1"/>
  <c r="CI15" i="13"/>
  <c r="BD25" i="13"/>
  <c r="DO25" i="13" s="1"/>
  <c r="CI20" i="13"/>
  <c r="CI21" i="13"/>
  <c r="CI7" i="13"/>
  <c r="BD16" i="13"/>
  <c r="DO16" i="13" s="1"/>
  <c r="CI12" i="13"/>
  <c r="BD18" i="13"/>
  <c r="DO18" i="13" s="1"/>
  <c r="BD22" i="13"/>
  <c r="DO22" i="13" s="1"/>
  <c r="BD12" i="13"/>
  <c r="DO12" i="13" s="1"/>
  <c r="CI6" i="13"/>
  <c r="BD13" i="13"/>
  <c r="DO13" i="13" s="1"/>
  <c r="BD23" i="13"/>
  <c r="DO23" i="13" s="1"/>
  <c r="BD20" i="13"/>
  <c r="DO20" i="13" s="1"/>
  <c r="BD7" i="13"/>
  <c r="DO7" i="13" s="1"/>
  <c r="BD14" i="13"/>
  <c r="DO14" i="13" s="1"/>
  <c r="CI17" i="13"/>
  <c r="CI14" i="13"/>
  <c r="BD6" i="13"/>
  <c r="DO6" i="13" s="1"/>
  <c r="CI18" i="13"/>
  <c r="CI11" i="13"/>
  <c r="BD21" i="13"/>
  <c r="DO21" i="13" s="1"/>
  <c r="CI25" i="13"/>
  <c r="CI24" i="13"/>
  <c r="BD11" i="13"/>
  <c r="DO11" i="13" s="1"/>
  <c r="CI23" i="13"/>
  <c r="CI13" i="13"/>
  <c r="CI22" i="13"/>
  <c r="CI9" i="13"/>
  <c r="BD9" i="13"/>
  <c r="DO9" i="13" s="1"/>
  <c r="BD8" i="13"/>
  <c r="DO8" i="13" s="1"/>
  <c r="CI8" i="13"/>
  <c r="CI16" i="13"/>
  <c r="CI10" i="13"/>
  <c r="BD17" i="13"/>
  <c r="DO17" i="13" s="1"/>
  <c r="BD10" i="13"/>
  <c r="DO10" i="13" s="1"/>
  <c r="M5" i="13"/>
  <c r="BD24" i="13"/>
  <c r="DO24" i="13" s="1"/>
  <c r="CI19" i="13"/>
  <c r="BD19" i="13"/>
  <c r="DO19" i="13" s="1"/>
  <c r="CH13" i="13"/>
  <c r="CH9" i="13"/>
  <c r="BC11" i="13"/>
  <c r="DN11" i="13" s="1"/>
  <c r="BC13" i="13"/>
  <c r="DN13" i="13" s="1"/>
  <c r="CH6" i="13"/>
  <c r="BC14" i="13"/>
  <c r="DN14" i="13" s="1"/>
  <c r="CH10" i="13"/>
  <c r="BC10" i="13"/>
  <c r="DN10" i="13" s="1"/>
  <c r="CH12" i="13"/>
  <c r="BC6" i="13"/>
  <c r="DN6" i="13" s="1"/>
  <c r="CH25" i="13"/>
  <c r="BC16" i="13"/>
  <c r="DN16" i="13" s="1"/>
  <c r="BC25" i="13"/>
  <c r="DN25" i="13" s="1"/>
  <c r="CH16" i="13"/>
  <c r="BC17" i="13"/>
  <c r="DN17" i="13" s="1"/>
  <c r="CH15" i="13"/>
  <c r="BC12" i="13"/>
  <c r="DN12" i="13" s="1"/>
  <c r="CH17" i="13"/>
  <c r="CH24" i="13"/>
  <c r="BC18" i="13"/>
  <c r="DN18" i="13" s="1"/>
  <c r="BC24" i="13"/>
  <c r="DN24" i="13" s="1"/>
  <c r="CH18" i="13"/>
  <c r="L5" i="13"/>
  <c r="BC19" i="13"/>
  <c r="DN19" i="13" s="1"/>
  <c r="CH19" i="13"/>
  <c r="BC7" i="13"/>
  <c r="DN7" i="13" s="1"/>
  <c r="BC20" i="13"/>
  <c r="DN20" i="13" s="1"/>
  <c r="CH14" i="13"/>
  <c r="CH7" i="13"/>
  <c r="CH20" i="13"/>
  <c r="BC15" i="13"/>
  <c r="DN15" i="13" s="1"/>
  <c r="BC21" i="13"/>
  <c r="DN21" i="13" s="1"/>
  <c r="CH21" i="13"/>
  <c r="BC8" i="13"/>
  <c r="DN8" i="13" s="1"/>
  <c r="BC22" i="13"/>
  <c r="DN22" i="13" s="1"/>
  <c r="CH22" i="13"/>
  <c r="CH11" i="13"/>
  <c r="CH8" i="13"/>
  <c r="BC23" i="13"/>
  <c r="DN23" i="13" s="1"/>
  <c r="CH23" i="13"/>
  <c r="BC9" i="13"/>
  <c r="DN9" i="13" s="1"/>
  <c r="BB23" i="13"/>
  <c r="DM23" i="13" s="1"/>
  <c r="CG8" i="13"/>
  <c r="CG7" i="13"/>
  <c r="CG13" i="13"/>
  <c r="BB6" i="13"/>
  <c r="DM6" i="13" s="1"/>
  <c r="CG6" i="13"/>
  <c r="BB10" i="13"/>
  <c r="DM10" i="13" s="1"/>
  <c r="CG12" i="13"/>
  <c r="CG16" i="13"/>
  <c r="CG19" i="13"/>
  <c r="BB24" i="13"/>
  <c r="DM24" i="13" s="1"/>
  <c r="CG23" i="13"/>
  <c r="BB9" i="13"/>
  <c r="DM9" i="13" s="1"/>
  <c r="BB12" i="13"/>
  <c r="DM12" i="13" s="1"/>
  <c r="CG20" i="13"/>
  <c r="BB15" i="13"/>
  <c r="DM15" i="13" s="1"/>
  <c r="CG15" i="13"/>
  <c r="CG17" i="13"/>
  <c r="BB21" i="13"/>
  <c r="DM21" i="13" s="1"/>
  <c r="K5" i="13"/>
  <c r="CG22" i="13"/>
  <c r="BB20" i="13"/>
  <c r="DM20" i="13" s="1"/>
  <c r="CG24" i="13"/>
  <c r="CG14" i="13"/>
  <c r="BB7" i="13"/>
  <c r="DM7" i="13" s="1"/>
  <c r="BB18" i="13"/>
  <c r="DM18" i="13" s="1"/>
  <c r="BB22" i="13"/>
  <c r="DM22" i="13" s="1"/>
  <c r="BB16" i="13"/>
  <c r="DM16" i="13" s="1"/>
  <c r="BB25" i="13"/>
  <c r="DM25" i="13" s="1"/>
  <c r="CG25" i="13"/>
  <c r="BB8" i="13"/>
  <c r="DM8" i="13" s="1"/>
  <c r="CG11" i="13"/>
  <c r="BB17" i="13"/>
  <c r="DM17" i="13" s="1"/>
  <c r="BB19" i="13"/>
  <c r="DM19" i="13" s="1"/>
  <c r="BB13" i="13"/>
  <c r="DM13" i="13" s="1"/>
  <c r="CG21" i="13"/>
  <c r="CG18" i="13"/>
  <c r="BB14" i="13"/>
  <c r="DM14" i="13" s="1"/>
  <c r="BB11" i="13"/>
  <c r="DM11" i="13" s="1"/>
  <c r="CG10" i="13"/>
  <c r="CG9" i="13"/>
  <c r="CF17" i="13"/>
  <c r="BA6" i="13"/>
  <c r="DL6" i="13" s="1"/>
  <c r="BA19" i="13"/>
  <c r="DL19" i="13" s="1"/>
  <c r="BA15" i="13"/>
  <c r="DL15" i="13" s="1"/>
  <c r="CF12" i="13"/>
  <c r="CF6" i="13"/>
  <c r="BA9" i="13"/>
  <c r="DL9" i="13" s="1"/>
  <c r="CF23" i="13"/>
  <c r="BA10" i="13"/>
  <c r="DL10" i="13" s="1"/>
  <c r="BA12" i="13"/>
  <c r="DL12" i="13" s="1"/>
  <c r="BA7" i="13"/>
  <c r="DL7" i="13" s="1"/>
  <c r="CF10" i="13"/>
  <c r="CF13" i="13"/>
  <c r="BA16" i="13"/>
  <c r="DL16" i="13" s="1"/>
  <c r="CF22" i="13"/>
  <c r="CF9" i="13"/>
  <c r="BA13" i="13"/>
  <c r="DL13" i="13" s="1"/>
  <c r="CF18" i="13"/>
  <c r="BA8" i="13"/>
  <c r="DL8" i="13" s="1"/>
  <c r="CF14" i="13"/>
  <c r="BA18" i="13"/>
  <c r="DL18" i="13" s="1"/>
  <c r="BA24" i="13"/>
  <c r="DL24" i="13" s="1"/>
  <c r="BA25" i="13"/>
  <c r="DL25" i="13" s="1"/>
  <c r="CF21" i="13"/>
  <c r="CF25" i="13"/>
  <c r="BA20" i="13"/>
  <c r="DL20" i="13" s="1"/>
  <c r="BA14" i="13"/>
  <c r="DL14" i="13" s="1"/>
  <c r="CF11" i="13"/>
  <c r="BA17" i="13"/>
  <c r="DL17" i="13" s="1"/>
  <c r="CF7" i="13"/>
  <c r="CF8" i="13"/>
  <c r="CF20" i="13"/>
  <c r="CF16" i="13"/>
  <c r="BA11" i="13"/>
  <c r="DL11" i="13" s="1"/>
  <c r="BA23" i="13"/>
  <c r="DL23" i="13" s="1"/>
  <c r="BA22" i="13"/>
  <c r="DL22" i="13" s="1"/>
  <c r="CF24" i="13"/>
  <c r="BA21" i="13"/>
  <c r="DL21" i="13" s="1"/>
  <c r="CF15" i="13"/>
  <c r="CF19" i="13"/>
  <c r="J5" i="13"/>
  <c r="AZ25" i="13"/>
  <c r="DK25" i="13" s="1"/>
  <c r="AZ6" i="13"/>
  <c r="DK6" i="13" s="1"/>
  <c r="AZ15" i="13"/>
  <c r="DK15" i="13" s="1"/>
  <c r="CE12" i="13"/>
  <c r="AZ9" i="13"/>
  <c r="DK9" i="13" s="1"/>
  <c r="CE23" i="13"/>
  <c r="AZ12" i="13"/>
  <c r="DK12" i="13" s="1"/>
  <c r="CE21" i="13"/>
  <c r="AZ18" i="13"/>
  <c r="DK18" i="13" s="1"/>
  <c r="AZ24" i="13"/>
  <c r="DK24" i="13" s="1"/>
  <c r="CE14" i="13"/>
  <c r="AZ14" i="13"/>
  <c r="DK14" i="13" s="1"/>
  <c r="AZ11" i="13"/>
  <c r="DK11" i="13" s="1"/>
  <c r="CE25" i="13"/>
  <c r="CE11" i="13"/>
  <c r="AZ10" i="13"/>
  <c r="DK10" i="13" s="1"/>
  <c r="CE10" i="13"/>
  <c r="AZ17" i="13"/>
  <c r="DK17" i="13" s="1"/>
  <c r="AZ23" i="13"/>
  <c r="DK23" i="13" s="1"/>
  <c r="CE20" i="13"/>
  <c r="CE9" i="13"/>
  <c r="CE24" i="13"/>
  <c r="CE18" i="13"/>
  <c r="CE19" i="13"/>
  <c r="AZ13" i="13"/>
  <c r="DK13" i="13" s="1"/>
  <c r="CE15" i="13"/>
  <c r="AZ22" i="13"/>
  <c r="DK22" i="13" s="1"/>
  <c r="CE6" i="13"/>
  <c r="CE13" i="13"/>
  <c r="AZ21" i="13"/>
  <c r="DK21" i="13" s="1"/>
  <c r="AZ16" i="13"/>
  <c r="DK16" i="13" s="1"/>
  <c r="CE7" i="13"/>
  <c r="AZ20" i="13"/>
  <c r="DK20" i="13" s="1"/>
  <c r="AZ7" i="13"/>
  <c r="DK7" i="13" s="1"/>
  <c r="I5" i="13"/>
  <c r="AZ19" i="13"/>
  <c r="DK19" i="13" s="1"/>
  <c r="CE16" i="13"/>
  <c r="CE22" i="13"/>
  <c r="CE8" i="13"/>
  <c r="CE17" i="13"/>
  <c r="AZ8" i="13"/>
  <c r="DK8" i="13" s="1"/>
  <c r="AY25" i="13"/>
  <c r="DJ25" i="13" s="1"/>
  <c r="AY6" i="13"/>
  <c r="DJ6" i="13" s="1"/>
  <c r="AY9" i="13"/>
  <c r="DJ9" i="13" s="1"/>
  <c r="CD12" i="13"/>
  <c r="CD17" i="13"/>
  <c r="AY21" i="13"/>
  <c r="DJ21" i="13" s="1"/>
  <c r="CD23" i="13"/>
  <c r="AY12" i="13"/>
  <c r="DJ12" i="13" s="1"/>
  <c r="CD21" i="13"/>
  <c r="AY8" i="13"/>
  <c r="DJ8" i="13" s="1"/>
  <c r="CD7" i="13"/>
  <c r="CD14" i="13"/>
  <c r="CD11" i="13"/>
  <c r="CD25" i="13"/>
  <c r="H5" i="13"/>
  <c r="AY23" i="13"/>
  <c r="DJ23" i="13" s="1"/>
  <c r="AY20" i="13"/>
  <c r="DJ20" i="13" s="1"/>
  <c r="CD19" i="13"/>
  <c r="AY10" i="13"/>
  <c r="DJ10" i="13" s="1"/>
  <c r="AY15" i="13"/>
  <c r="DJ15" i="13" s="1"/>
  <c r="AY24" i="13"/>
  <c r="DJ24" i="13" s="1"/>
  <c r="AY16" i="13"/>
  <c r="DJ16" i="13" s="1"/>
  <c r="CD10" i="13"/>
  <c r="AY7" i="13"/>
  <c r="DJ7" i="13" s="1"/>
  <c r="AY14" i="13"/>
  <c r="DJ14" i="13" s="1"/>
  <c r="AY17" i="13"/>
  <c r="DJ17" i="13" s="1"/>
  <c r="CD8" i="13"/>
  <c r="CD13" i="13"/>
  <c r="CD9" i="13"/>
  <c r="CD6" i="13"/>
  <c r="CD15" i="13"/>
  <c r="CD18" i="13"/>
  <c r="AY22" i="13"/>
  <c r="DJ22" i="13" s="1"/>
  <c r="AY18" i="13"/>
  <c r="DJ18" i="13" s="1"/>
  <c r="CD22" i="13"/>
  <c r="CD24" i="13"/>
  <c r="CD20" i="13"/>
  <c r="AY13" i="13"/>
  <c r="DJ13" i="13" s="1"/>
  <c r="AY11" i="13"/>
  <c r="DJ11" i="13" s="1"/>
  <c r="AY19" i="13"/>
  <c r="DJ19" i="13" s="1"/>
  <c r="CD16" i="13"/>
  <c r="CC12" i="13"/>
  <c r="CC21" i="13"/>
  <c r="AX12" i="13"/>
  <c r="DI12" i="13" s="1"/>
  <c r="AX6" i="13"/>
  <c r="DI6" i="13" s="1"/>
  <c r="CC23" i="13"/>
  <c r="CC14" i="13"/>
  <c r="CC11" i="13"/>
  <c r="CC25" i="13"/>
  <c r="AX23" i="13"/>
  <c r="DI23" i="13" s="1"/>
  <c r="CC19" i="13"/>
  <c r="AX24" i="13"/>
  <c r="DI24" i="13" s="1"/>
  <c r="AX16" i="13"/>
  <c r="DI16" i="13" s="1"/>
  <c r="AX7" i="13"/>
  <c r="DI7" i="13" s="1"/>
  <c r="CC8" i="13"/>
  <c r="AX14" i="13"/>
  <c r="DI14" i="13" s="1"/>
  <c r="CC16" i="13"/>
  <c r="AX19" i="13"/>
  <c r="DI19" i="13" s="1"/>
  <c r="CC20" i="13"/>
  <c r="CC24" i="13"/>
  <c r="AX25" i="13"/>
  <c r="DI25" i="13" s="1"/>
  <c r="AX9" i="13"/>
  <c r="DI9" i="13" s="1"/>
  <c r="CC10" i="13"/>
  <c r="AX15" i="13"/>
  <c r="DI15" i="13" s="1"/>
  <c r="AX18" i="13"/>
  <c r="DI18" i="13" s="1"/>
  <c r="CC13" i="13"/>
  <c r="CC9" i="13"/>
  <c r="CC15" i="13"/>
  <c r="CC18" i="13"/>
  <c r="AX8" i="13"/>
  <c r="DI8" i="13" s="1"/>
  <c r="AX22" i="13"/>
  <c r="DI22" i="13" s="1"/>
  <c r="AX21" i="13"/>
  <c r="DI21" i="13" s="1"/>
  <c r="CC6" i="13"/>
  <c r="AX10" i="13"/>
  <c r="DI10" i="13" s="1"/>
  <c r="G5" i="13"/>
  <c r="AX17" i="13"/>
  <c r="DI17" i="13" s="1"/>
  <c r="CC22" i="13"/>
  <c r="AX20" i="13"/>
  <c r="DI20" i="13" s="1"/>
  <c r="AX13" i="13"/>
  <c r="DI13" i="13" s="1"/>
  <c r="AX11" i="13"/>
  <c r="DI11" i="13" s="1"/>
  <c r="CC7" i="13"/>
  <c r="CC17" i="13"/>
  <c r="AW20" i="13"/>
  <c r="DH20" i="13" s="1"/>
  <c r="AW18" i="13"/>
  <c r="DH18" i="13" s="1"/>
  <c r="CB7" i="13"/>
  <c r="CB20" i="13"/>
  <c r="CB15" i="13"/>
  <c r="CB24" i="13"/>
  <c r="AW19" i="13"/>
  <c r="DH19" i="13" s="1"/>
  <c r="CB6" i="13"/>
  <c r="AW21" i="13"/>
  <c r="DH21" i="13" s="1"/>
  <c r="CB17" i="13"/>
  <c r="AW15" i="13"/>
  <c r="DH15" i="13" s="1"/>
  <c r="AW10" i="13"/>
  <c r="DH10" i="13" s="1"/>
  <c r="CB21" i="13"/>
  <c r="AW14" i="13"/>
  <c r="DH14" i="13" s="1"/>
  <c r="AW8" i="13"/>
  <c r="DH8" i="13" s="1"/>
  <c r="CB19" i="13"/>
  <c r="AW17" i="13"/>
  <c r="DH17" i="13" s="1"/>
  <c r="CB9" i="13"/>
  <c r="CB10" i="13"/>
  <c r="AW22" i="13"/>
  <c r="DH22" i="13" s="1"/>
  <c r="F5" i="13"/>
  <c r="CB8" i="13"/>
  <c r="CB22" i="13"/>
  <c r="CB16" i="13"/>
  <c r="AW25" i="13"/>
  <c r="DH25" i="13" s="1"/>
  <c r="AW16" i="13"/>
  <c r="DH16" i="13" s="1"/>
  <c r="CB13" i="13"/>
  <c r="AW23" i="13"/>
  <c r="DH23" i="13" s="1"/>
  <c r="CB25" i="13"/>
  <c r="AW6" i="13"/>
  <c r="DH6" i="13" s="1"/>
  <c r="CB23" i="13"/>
  <c r="AW9" i="13"/>
  <c r="DH9" i="13" s="1"/>
  <c r="CB12" i="13"/>
  <c r="AW12" i="13"/>
  <c r="DH12" i="13" s="1"/>
  <c r="AW11" i="13"/>
  <c r="DH11" i="13" s="1"/>
  <c r="CB14" i="13"/>
  <c r="CB11" i="13"/>
  <c r="AW24" i="13"/>
  <c r="DH24" i="13" s="1"/>
  <c r="AW13" i="13"/>
  <c r="DH13" i="13" s="1"/>
  <c r="AW7" i="13"/>
  <c r="DH7" i="13" s="1"/>
  <c r="CB18" i="13"/>
  <c r="CA18" i="13"/>
  <c r="AV6" i="13"/>
  <c r="DG6" i="13" s="1"/>
  <c r="CA15" i="13"/>
  <c r="AV7" i="13"/>
  <c r="DG7" i="13" s="1"/>
  <c r="AV13" i="13"/>
  <c r="DG13" i="13" s="1"/>
  <c r="CA6" i="13"/>
  <c r="AV16" i="13"/>
  <c r="DG16" i="13" s="1"/>
  <c r="AV11" i="13"/>
  <c r="DG11" i="13" s="1"/>
  <c r="AV20" i="13"/>
  <c r="DG20" i="13" s="1"/>
  <c r="AV25" i="13"/>
  <c r="DG25" i="13" s="1"/>
  <c r="AV24" i="13"/>
  <c r="DG24" i="13" s="1"/>
  <c r="CA8" i="13"/>
  <c r="CA19" i="13"/>
  <c r="CA7" i="13"/>
  <c r="AV23" i="13"/>
  <c r="DG23" i="13" s="1"/>
  <c r="AV8" i="13"/>
  <c r="DG8" i="13" s="1"/>
  <c r="AV18" i="13"/>
  <c r="DG18" i="13" s="1"/>
  <c r="CA21" i="13"/>
  <c r="AV14" i="13"/>
  <c r="DG14" i="13" s="1"/>
  <c r="CA13" i="13"/>
  <c r="AV22" i="13"/>
  <c r="DG22" i="13" s="1"/>
  <c r="CA16" i="13"/>
  <c r="AV17" i="13"/>
  <c r="DG17" i="13" s="1"/>
  <c r="AV9" i="13"/>
  <c r="DG9" i="13" s="1"/>
  <c r="CA25" i="13"/>
  <c r="AV15" i="13"/>
  <c r="DG15" i="13" s="1"/>
  <c r="CA20" i="13"/>
  <c r="CA11" i="13"/>
  <c r="AV19" i="13"/>
  <c r="DG19" i="13" s="1"/>
  <c r="AV10" i="13"/>
  <c r="DG10" i="13" s="1"/>
  <c r="CA10" i="13"/>
  <c r="AV21" i="13"/>
  <c r="DG21" i="13" s="1"/>
  <c r="CA9" i="13"/>
  <c r="CA22" i="13"/>
  <c r="CA23" i="13"/>
  <c r="CA17" i="13"/>
  <c r="AV12" i="13"/>
  <c r="DG12" i="13" s="1"/>
  <c r="CA14" i="13"/>
  <c r="CA24" i="13"/>
  <c r="CA12" i="13"/>
  <c r="E5" i="13"/>
  <c r="AU7" i="13"/>
  <c r="DF7" i="13" s="1"/>
  <c r="AU24" i="13"/>
  <c r="DF24" i="13" s="1"/>
  <c r="BZ15" i="13"/>
  <c r="AU23" i="13"/>
  <c r="DF23" i="13" s="1"/>
  <c r="AU15" i="13"/>
  <c r="DF15" i="13" s="1"/>
  <c r="BZ19" i="13"/>
  <c r="BZ6" i="13"/>
  <c r="D5" i="13"/>
  <c r="AU16" i="13"/>
  <c r="DF16" i="13" s="1"/>
  <c r="BZ25" i="13"/>
  <c r="BZ11" i="13"/>
  <c r="AU6" i="13"/>
  <c r="DF6" i="13" s="1"/>
  <c r="AU12" i="13"/>
  <c r="DF12" i="13" s="1"/>
  <c r="BZ23" i="13"/>
  <c r="BZ12" i="13"/>
  <c r="BZ14" i="13"/>
  <c r="AU9" i="13"/>
  <c r="DF9" i="13" s="1"/>
  <c r="BZ21" i="13"/>
  <c r="BZ17" i="13"/>
  <c r="AU22" i="13"/>
  <c r="DF22" i="13" s="1"/>
  <c r="AU21" i="13"/>
  <c r="DF21" i="13" s="1"/>
  <c r="AU10" i="13"/>
  <c r="DF10" i="13" s="1"/>
  <c r="BZ8" i="13"/>
  <c r="AU8" i="13"/>
  <c r="DF8" i="13" s="1"/>
  <c r="BZ22" i="13"/>
  <c r="BZ9" i="13"/>
  <c r="BZ10" i="13"/>
  <c r="BZ24" i="13"/>
  <c r="BZ20" i="13"/>
  <c r="AU18" i="13"/>
  <c r="DF18" i="13" s="1"/>
  <c r="BZ13" i="13"/>
  <c r="BZ16" i="13"/>
  <c r="AU19" i="13"/>
  <c r="DF19" i="13" s="1"/>
  <c r="BZ7" i="13"/>
  <c r="AU25" i="13"/>
  <c r="DF25" i="13" s="1"/>
  <c r="AU14" i="13"/>
  <c r="DF14" i="13" s="1"/>
  <c r="AU11" i="13"/>
  <c r="DF11" i="13" s="1"/>
  <c r="AU20" i="13"/>
  <c r="DF20" i="13" s="1"/>
  <c r="AU17" i="13"/>
  <c r="DF17" i="13" s="1"/>
  <c r="AU13" i="13"/>
  <c r="DF13" i="13" s="1"/>
  <c r="BZ18" i="13"/>
  <c r="BY23" i="13"/>
  <c r="BY9" i="13"/>
  <c r="BY17" i="13"/>
  <c r="AT12" i="13"/>
  <c r="DE12" i="13" s="1"/>
  <c r="AT8" i="13"/>
  <c r="DE8" i="13" s="1"/>
  <c r="BY10" i="13"/>
  <c r="AT21" i="13"/>
  <c r="DE21" i="13" s="1"/>
  <c r="AT6" i="13"/>
  <c r="DE6" i="13" s="1"/>
  <c r="AT10" i="13"/>
  <c r="DE10" i="13" s="1"/>
  <c r="BY24" i="13"/>
  <c r="AT18" i="13"/>
  <c r="DE18" i="13" s="1"/>
  <c r="BY11" i="13"/>
  <c r="BY25" i="13"/>
  <c r="BY21" i="13"/>
  <c r="BY20" i="13"/>
  <c r="BY14" i="13"/>
  <c r="AT16" i="13"/>
  <c r="DE16" i="13" s="1"/>
  <c r="C5" i="13"/>
  <c r="AT25" i="13"/>
  <c r="DE25" i="13" s="1"/>
  <c r="BY13" i="13"/>
  <c r="AT22" i="13"/>
  <c r="DE22" i="13" s="1"/>
  <c r="BY16" i="13"/>
  <c r="BY15" i="13"/>
  <c r="BY19" i="13"/>
  <c r="AT23" i="13"/>
  <c r="DE23" i="13" s="1"/>
  <c r="BY8" i="13"/>
  <c r="AT24" i="13"/>
  <c r="DE24" i="13" s="1"/>
  <c r="AT15" i="13"/>
  <c r="DE15" i="13" s="1"/>
  <c r="AT9" i="13"/>
  <c r="DE9" i="13" s="1"/>
  <c r="AT19" i="13"/>
  <c r="DE19" i="13" s="1"/>
  <c r="AT11" i="13"/>
  <c r="DE11" i="13" s="1"/>
  <c r="AT20" i="13"/>
  <c r="DE20" i="13" s="1"/>
  <c r="AT14" i="13"/>
  <c r="DE14" i="13" s="1"/>
  <c r="BY7" i="13"/>
  <c r="AT17" i="13"/>
  <c r="DE17" i="13" s="1"/>
  <c r="AT7" i="13"/>
  <c r="DE7" i="13" s="1"/>
  <c r="BY6" i="13"/>
  <c r="AT13" i="13"/>
  <c r="DE13" i="13" s="1"/>
  <c r="BY18" i="13"/>
  <c r="BY12" i="13"/>
  <c r="BY22" i="13"/>
  <c r="BX11" i="13"/>
  <c r="AS11" i="13"/>
  <c r="DD11" i="13" s="1"/>
  <c r="BX10" i="13"/>
  <c r="AS10" i="13"/>
  <c r="DD10" i="13" s="1"/>
  <c r="BX9" i="13"/>
  <c r="AS9" i="13"/>
  <c r="DD9" i="13" s="1"/>
  <c r="BX8" i="13"/>
  <c r="AS8" i="13"/>
  <c r="DD8" i="13" s="1"/>
  <c r="BX7" i="13"/>
  <c r="AS7" i="13"/>
  <c r="DD7" i="13" s="1"/>
  <c r="BX6" i="13"/>
  <c r="AS6" i="13"/>
  <c r="DD6" i="13" s="1"/>
  <c r="BX25" i="13"/>
  <c r="AS25" i="13"/>
  <c r="DD25" i="13" s="1"/>
  <c r="BX24" i="13"/>
  <c r="AS24" i="13"/>
  <c r="DD24" i="13" s="1"/>
  <c r="BX23" i="13"/>
  <c r="AS23" i="13"/>
  <c r="DD23" i="13" s="1"/>
  <c r="BX22" i="13"/>
  <c r="AS22" i="13"/>
  <c r="DD22" i="13" s="1"/>
  <c r="DC21" i="13"/>
  <c r="BX21" i="13"/>
  <c r="AS21" i="13"/>
  <c r="DD21" i="13" s="1"/>
  <c r="DC20" i="13"/>
  <c r="BX20" i="13"/>
  <c r="AS20" i="13"/>
  <c r="DD20" i="13" s="1"/>
  <c r="B5" i="13"/>
  <c r="DC19" i="13"/>
  <c r="BX19" i="13"/>
  <c r="AS19" i="13"/>
  <c r="DD19" i="13" s="1"/>
  <c r="DC18" i="13"/>
  <c r="BX18" i="13"/>
  <c r="AS18" i="13"/>
  <c r="DD18" i="13" s="1"/>
  <c r="BX17" i="13"/>
  <c r="AS17" i="13"/>
  <c r="DD17" i="13" s="1"/>
  <c r="BX16" i="13"/>
  <c r="AS16" i="13"/>
  <c r="DD16" i="13" s="1"/>
  <c r="BX15" i="13"/>
  <c r="AS15" i="13"/>
  <c r="DD15" i="13" s="1"/>
  <c r="BX14" i="13"/>
  <c r="AS14" i="13"/>
  <c r="DD14" i="13" s="1"/>
  <c r="BX13" i="13"/>
  <c r="AS13" i="13"/>
  <c r="DD13" i="13" s="1"/>
  <c r="BX12" i="13"/>
  <c r="AS12" i="13"/>
  <c r="DD12" i="13" s="1"/>
  <c r="AK30" i="12"/>
  <c r="AO30" i="12"/>
  <c r="AL30" i="12"/>
  <c r="AM30" i="12"/>
  <c r="AN30" i="12"/>
  <c r="AI30" i="12"/>
  <c r="AQ30" i="12"/>
  <c r="AP30" i="12"/>
  <c r="AH30" i="12"/>
  <c r="AJ30" i="12" s="1"/>
  <c r="AP29" i="12"/>
  <c r="AQ29" i="12"/>
  <c r="AN29" i="12"/>
  <c r="AM29" i="12"/>
  <c r="AL29" i="12"/>
  <c r="AI29" i="12"/>
  <c r="AH29" i="12"/>
  <c r="AJ29" i="12" s="1"/>
  <c r="AK29" i="12"/>
  <c r="AO29" i="12"/>
  <c r="AL28" i="12"/>
  <c r="AK28" i="12"/>
  <c r="AP28" i="12"/>
  <c r="AQ28" i="12"/>
  <c r="AO28" i="12"/>
  <c r="AM28" i="12"/>
  <c r="AH28" i="12"/>
  <c r="AJ28" i="12" s="1"/>
  <c r="AN28" i="12"/>
  <c r="AI28" i="12"/>
  <c r="AI27" i="12"/>
  <c r="AL27" i="12"/>
  <c r="AM27" i="12"/>
  <c r="AQ27" i="12"/>
  <c r="AP27" i="12"/>
  <c r="AO27" i="12"/>
  <c r="AN27" i="12"/>
  <c r="AH27" i="12"/>
  <c r="AJ27" i="12" s="1"/>
  <c r="AK27" i="12"/>
  <c r="AH26" i="12"/>
  <c r="AQ26" i="12"/>
  <c r="AP26" i="12"/>
  <c r="AO26" i="12"/>
  <c r="AN26" i="12"/>
  <c r="AM26" i="12"/>
  <c r="AL26" i="12"/>
  <c r="AK26" i="12"/>
  <c r="AJ26" i="12"/>
  <c r="AI26" i="12"/>
  <c r="AK25" i="12"/>
  <c r="AL25" i="12"/>
  <c r="AN25" i="12"/>
  <c r="AI25" i="12"/>
  <c r="AH25" i="12"/>
  <c r="AJ25" i="12" s="1"/>
  <c r="AO25" i="12"/>
  <c r="AP25" i="12"/>
  <c r="AQ25" i="12"/>
  <c r="AM25" i="12"/>
  <c r="AI24" i="12"/>
  <c r="AK24" i="12"/>
  <c r="AL24" i="12"/>
  <c r="AM24" i="12"/>
  <c r="AN24" i="12"/>
  <c r="AO24" i="12"/>
  <c r="AP24" i="12"/>
  <c r="AQ24" i="12"/>
  <c r="AH24" i="12"/>
  <c r="AJ24" i="12" s="1"/>
  <c r="AP23" i="12"/>
  <c r="AO23" i="12"/>
  <c r="AI23" i="12"/>
  <c r="AH23" i="12"/>
  <c r="AJ23" i="12" s="1"/>
  <c r="AK23" i="12"/>
  <c r="AL23" i="12"/>
  <c r="AM23" i="12"/>
  <c r="AN23" i="12"/>
  <c r="AQ23" i="12"/>
  <c r="AQ22" i="12"/>
  <c r="AP22" i="12"/>
  <c r="AO22" i="12"/>
  <c r="AN22" i="12"/>
  <c r="AM22" i="12"/>
  <c r="AL22" i="12"/>
  <c r="AK22" i="12"/>
  <c r="AI22" i="12"/>
  <c r="AH22" i="12"/>
  <c r="AJ22" i="12" s="1"/>
  <c r="AP21" i="12"/>
  <c r="AO21" i="12"/>
  <c r="AN21" i="12"/>
  <c r="AM21" i="12"/>
  <c r="AL21" i="12"/>
  <c r="AI21" i="12"/>
  <c r="AQ21" i="12"/>
  <c r="AK21" i="12"/>
  <c r="AH21" i="12"/>
  <c r="AJ21" i="12" s="1"/>
  <c r="AH20" i="12"/>
  <c r="AJ20" i="12" s="1"/>
  <c r="AQ20" i="12"/>
  <c r="AN20" i="12"/>
  <c r="AL20" i="12"/>
  <c r="AO20" i="12"/>
  <c r="AP20" i="12"/>
  <c r="AI20" i="12"/>
  <c r="AK20" i="12"/>
  <c r="AM20" i="12"/>
  <c r="AK19" i="12"/>
  <c r="AI19" i="12"/>
  <c r="AN19" i="12"/>
  <c r="AQ19" i="12"/>
  <c r="AH19" i="12"/>
  <c r="AJ19" i="12" s="1"/>
  <c r="AL19" i="12"/>
  <c r="AM19" i="12"/>
  <c r="AO19" i="12"/>
  <c r="AP19" i="12"/>
  <c r="AQ18" i="12"/>
  <c r="AO18" i="12"/>
  <c r="AN18" i="12"/>
  <c r="AK18" i="12"/>
  <c r="AI18" i="12"/>
  <c r="AL18" i="12"/>
  <c r="AH18" i="12"/>
  <c r="AJ18" i="12" s="1"/>
  <c r="AP18" i="12"/>
  <c r="AM18" i="12"/>
  <c r="AP17" i="12"/>
  <c r="AQ17" i="12"/>
  <c r="AH17" i="12"/>
  <c r="AJ17" i="12" s="1"/>
  <c r="AL17" i="12"/>
  <c r="AO17" i="12"/>
  <c r="AI17" i="12"/>
  <c r="AK17" i="12"/>
  <c r="AM17" i="12"/>
  <c r="AN17" i="12"/>
  <c r="AQ16" i="12"/>
  <c r="AH16" i="12"/>
  <c r="AJ16" i="12" s="1"/>
  <c r="AK16" i="12"/>
  <c r="AI16" i="12"/>
  <c r="AM16" i="12"/>
  <c r="AL16" i="12"/>
  <c r="AN16" i="12"/>
  <c r="AO16" i="12"/>
  <c r="AP16" i="12"/>
  <c r="AH15" i="12"/>
  <c r="AJ15" i="12" s="1"/>
  <c r="AI15" i="12"/>
  <c r="AO15" i="12"/>
  <c r="AL15" i="12"/>
  <c r="AQ15" i="12"/>
  <c r="AM15" i="12"/>
  <c r="AP15" i="12"/>
  <c r="AK15" i="12"/>
  <c r="AN15" i="12"/>
  <c r="AQ14" i="12"/>
  <c r="AP14" i="12"/>
  <c r="AO14" i="12"/>
  <c r="AM14" i="12"/>
  <c r="AL14" i="12"/>
  <c r="AH14" i="12"/>
  <c r="AJ14" i="12" s="1"/>
  <c r="AN14" i="12"/>
  <c r="AI14" i="12"/>
  <c r="AK14" i="12"/>
  <c r="AQ13" i="12"/>
  <c r="AP13" i="12"/>
  <c r="AH13" i="12"/>
  <c r="AJ13" i="12" s="1"/>
  <c r="AN13" i="12"/>
  <c r="AL13" i="12"/>
  <c r="AK13" i="12"/>
  <c r="AM13" i="12"/>
  <c r="AO13" i="12"/>
  <c r="AI13" i="12"/>
  <c r="AH12" i="12"/>
  <c r="AJ12" i="12" s="1"/>
  <c r="AQ12" i="12"/>
  <c r="AI12" i="12"/>
  <c r="AO12" i="12"/>
  <c r="AL12" i="12"/>
  <c r="AP12" i="12"/>
  <c r="AN12" i="12"/>
  <c r="AM12" i="12"/>
  <c r="AK12" i="12"/>
  <c r="AL11" i="12"/>
  <c r="AM11" i="12"/>
  <c r="AP11" i="12"/>
  <c r="AK11" i="12"/>
  <c r="AI11" i="12"/>
  <c r="AH11" i="12"/>
  <c r="AJ11" i="12" s="1"/>
  <c r="AQ11" i="12"/>
  <c r="AN11" i="12"/>
  <c r="AO11" i="12"/>
  <c r="AH10" i="12"/>
  <c r="AJ10" i="12" s="1"/>
  <c r="AN10" i="12"/>
  <c r="AP10" i="12"/>
  <c r="AL10" i="12"/>
  <c r="AQ10" i="12"/>
  <c r="AK10" i="12"/>
  <c r="AO10" i="12"/>
  <c r="AI10" i="12"/>
  <c r="AM10" i="12"/>
  <c r="AK9" i="12"/>
  <c r="AM9" i="12"/>
  <c r="AN9" i="12"/>
  <c r="AO9" i="12"/>
  <c r="AP9" i="12"/>
  <c r="AH9" i="12"/>
  <c r="AJ9" i="12" s="1"/>
  <c r="AI9" i="12"/>
  <c r="AQ9" i="12"/>
  <c r="AL9" i="12"/>
  <c r="AP8" i="12"/>
  <c r="AQ8" i="12"/>
  <c r="AL8" i="12"/>
  <c r="AK8" i="12"/>
  <c r="AI8" i="12"/>
  <c r="AH8" i="12"/>
  <c r="AJ8" i="12" s="1"/>
  <c r="AM8" i="12"/>
  <c r="AN8" i="12"/>
  <c r="AO8" i="12"/>
  <c r="AM7" i="12"/>
  <c r="AK7" i="12"/>
  <c r="AL7" i="12"/>
  <c r="AO7" i="12"/>
  <c r="AH7" i="12"/>
  <c r="AJ7" i="12" s="1"/>
  <c r="AI7" i="12"/>
  <c r="AQ7" i="12"/>
  <c r="AP7" i="12"/>
  <c r="AN7" i="12"/>
  <c r="AI6" i="12"/>
  <c r="AQ6" i="12"/>
  <c r="AP6" i="12"/>
  <c r="AO6" i="12"/>
  <c r="AN6" i="12"/>
  <c r="AM6" i="12"/>
  <c r="AL6" i="12"/>
  <c r="AK6" i="12"/>
  <c r="AH6" i="12"/>
  <c r="AJ6" i="12" s="1"/>
  <c r="EG29" i="12"/>
  <c r="AF5" i="12"/>
  <c r="AF33" i="12"/>
  <c r="AF34" i="12"/>
  <c r="AF35" i="12"/>
  <c r="AF36" i="12"/>
  <c r="EG26" i="12"/>
  <c r="EG24" i="12"/>
  <c r="EG6" i="12"/>
  <c r="AF37" i="12"/>
  <c r="AF42" i="12"/>
  <c r="EG9" i="12"/>
  <c r="EG8" i="12"/>
  <c r="EG30" i="12"/>
  <c r="EG10" i="12"/>
  <c r="EG23" i="12"/>
  <c r="EG22" i="12"/>
  <c r="EG27" i="12"/>
  <c r="EG7" i="12"/>
  <c r="EG25" i="12"/>
  <c r="EG28" i="12"/>
  <c r="DA29" i="12"/>
  <c r="DB29" i="12" s="1"/>
  <c r="AE5" i="12"/>
  <c r="AE33" i="12"/>
  <c r="AE34" i="12"/>
  <c r="AE35" i="12"/>
  <c r="AE36" i="12"/>
  <c r="AE37" i="12"/>
  <c r="DA23" i="12"/>
  <c r="DB23" i="12" s="1"/>
  <c r="AE42" i="12"/>
  <c r="BV24" i="12"/>
  <c r="BW24" i="12" s="1"/>
  <c r="DC24" i="13" s="1"/>
  <c r="DA30" i="12"/>
  <c r="DB30" i="12" s="1"/>
  <c r="DA9" i="12"/>
  <c r="DB9" i="12" s="1"/>
  <c r="BV9" i="12"/>
  <c r="BW9" i="12" s="1"/>
  <c r="DC9" i="13" s="1"/>
  <c r="BV25" i="12"/>
  <c r="BW25" i="12" s="1"/>
  <c r="DC25" i="13" s="1"/>
  <c r="DA8" i="12"/>
  <c r="DB8" i="12" s="1"/>
  <c r="BV7" i="12"/>
  <c r="BW7" i="12" s="1"/>
  <c r="DC7" i="13" s="1"/>
  <c r="BV10" i="12"/>
  <c r="BW10" i="12" s="1"/>
  <c r="DC10" i="13" s="1"/>
  <c r="DA10" i="12"/>
  <c r="DB10" i="12" s="1"/>
  <c r="DA27" i="12"/>
  <c r="DB27" i="12" s="1"/>
  <c r="BV30" i="12"/>
  <c r="BW30" i="12" s="1"/>
  <c r="DC30" i="13" s="1"/>
  <c r="DA24" i="12"/>
  <c r="DB24" i="12" s="1"/>
  <c r="DA22" i="12"/>
  <c r="DB22" i="12" s="1"/>
  <c r="DA26" i="12"/>
  <c r="DB26" i="12" s="1"/>
  <c r="DA7" i="12"/>
  <c r="DB7" i="12" s="1"/>
  <c r="BV27" i="12"/>
  <c r="BW27" i="12" s="1"/>
  <c r="DC27" i="13" s="1"/>
  <c r="BV6" i="12"/>
  <c r="BW6" i="12" s="1"/>
  <c r="DC6" i="13" s="1"/>
  <c r="BV8" i="12"/>
  <c r="BW8" i="12" s="1"/>
  <c r="DC8" i="13" s="1"/>
  <c r="DA28" i="12"/>
  <c r="DB28" i="12" s="1"/>
  <c r="DA6" i="12"/>
  <c r="DB6" i="12" s="1"/>
  <c r="DA25" i="12"/>
  <c r="DB25" i="12" s="1"/>
  <c r="BV28" i="12"/>
  <c r="BW28" i="12" s="1"/>
  <c r="DC28" i="13" s="1"/>
  <c r="BV23" i="12"/>
  <c r="BW23" i="12" s="1"/>
  <c r="DC23" i="13" s="1"/>
  <c r="BV29" i="12"/>
  <c r="BW29" i="12" s="1"/>
  <c r="DC29" i="13" s="1"/>
  <c r="BV26" i="12"/>
  <c r="BW26" i="12" s="1"/>
  <c r="DC26" i="13" s="1"/>
  <c r="BV22" i="12"/>
  <c r="BW22" i="12" s="1"/>
  <c r="DC22" i="13" s="1"/>
  <c r="CZ6" i="12"/>
  <c r="BU27" i="12"/>
  <c r="EF27" i="12" s="1"/>
  <c r="BU6" i="12"/>
  <c r="EF6" i="12" s="1"/>
  <c r="AD5" i="12"/>
  <c r="AD33" i="12"/>
  <c r="AD34" i="12"/>
  <c r="AD35" i="12"/>
  <c r="AD36" i="12"/>
  <c r="AD42" i="12"/>
  <c r="CZ26" i="12"/>
  <c r="CZ9" i="12"/>
  <c r="BU9" i="12"/>
  <c r="EF9" i="12" s="1"/>
  <c r="CZ28" i="12"/>
  <c r="BU28" i="12"/>
  <c r="EF28" i="12" s="1"/>
  <c r="CZ27" i="12"/>
  <c r="BU7" i="12"/>
  <c r="EF7" i="12" s="1"/>
  <c r="BU26" i="12"/>
  <c r="EF26" i="12" s="1"/>
  <c r="CZ25" i="12"/>
  <c r="CZ7" i="12"/>
  <c r="BU29" i="12"/>
  <c r="EF29" i="12" s="1"/>
  <c r="BU25" i="12"/>
  <c r="EF25" i="12" s="1"/>
  <c r="CZ10" i="12"/>
  <c r="CZ24" i="12"/>
  <c r="BU24" i="12"/>
  <c r="EF24" i="12" s="1"/>
  <c r="CZ30" i="12"/>
  <c r="CZ23" i="12"/>
  <c r="BU23" i="12"/>
  <c r="EF23" i="12" s="1"/>
  <c r="BU8" i="12"/>
  <c r="EF8" i="12" s="1"/>
  <c r="CZ22" i="12"/>
  <c r="CZ29" i="12"/>
  <c r="BU22" i="12"/>
  <c r="EF22" i="12" s="1"/>
  <c r="AD37" i="12"/>
  <c r="BU30" i="12"/>
  <c r="EF30" i="12" s="1"/>
  <c r="BU10" i="12"/>
  <c r="EF10" i="12" s="1"/>
  <c r="CZ8" i="12"/>
  <c r="BT10" i="12"/>
  <c r="EE10" i="12" s="1"/>
  <c r="CY9" i="12"/>
  <c r="AC33" i="12"/>
  <c r="BT27" i="12"/>
  <c r="EE27" i="12" s="1"/>
  <c r="CY28" i="12"/>
  <c r="CY22" i="12"/>
  <c r="AC5" i="12"/>
  <c r="CY30" i="12"/>
  <c r="AC35" i="12"/>
  <c r="AC36" i="12"/>
  <c r="CY24" i="12"/>
  <c r="BT30" i="12"/>
  <c r="EE30" i="12" s="1"/>
  <c r="CY25" i="12"/>
  <c r="BT28" i="12"/>
  <c r="EE28" i="12" s="1"/>
  <c r="BT26" i="12"/>
  <c r="EE26" i="12" s="1"/>
  <c r="BT6" i="12"/>
  <c r="EE6" i="12" s="1"/>
  <c r="CY8" i="12"/>
  <c r="BT23" i="12"/>
  <c r="EE23" i="12" s="1"/>
  <c r="BT7" i="12"/>
  <c r="EE7" i="12" s="1"/>
  <c r="CY26" i="12"/>
  <c r="AC42" i="12"/>
  <c r="BT9" i="12"/>
  <c r="EE9" i="12" s="1"/>
  <c r="CY6" i="12"/>
  <c r="BT22" i="12"/>
  <c r="EE22" i="12" s="1"/>
  <c r="CY29" i="12"/>
  <c r="CY7" i="12"/>
  <c r="BT29" i="12"/>
  <c r="EE29" i="12" s="1"/>
  <c r="BT25" i="12"/>
  <c r="EE25" i="12" s="1"/>
  <c r="CY10" i="12"/>
  <c r="BT24" i="12"/>
  <c r="EE24" i="12" s="1"/>
  <c r="BT8" i="12"/>
  <c r="EE8" i="12" s="1"/>
  <c r="AC34" i="12"/>
  <c r="CY23" i="12"/>
  <c r="AC37" i="12"/>
  <c r="CY27" i="12"/>
  <c r="AB5" i="12"/>
  <c r="BS29" i="12"/>
  <c r="ED29" i="12" s="1"/>
  <c r="AB42" i="12"/>
  <c r="BS7" i="12"/>
  <c r="ED7" i="12" s="1"/>
  <c r="BS27" i="12"/>
  <c r="ED27" i="12" s="1"/>
  <c r="AB36" i="12"/>
  <c r="BS23" i="12"/>
  <c r="ED23" i="12" s="1"/>
  <c r="CX30" i="12"/>
  <c r="CX26" i="12"/>
  <c r="CX6" i="12"/>
  <c r="CX7" i="12"/>
  <c r="CX24" i="12"/>
  <c r="BS9" i="12"/>
  <c r="ED9" i="12" s="1"/>
  <c r="AB33" i="12"/>
  <c r="CX10" i="12"/>
  <c r="BS22" i="12"/>
  <c r="ED22" i="12" s="1"/>
  <c r="CX29" i="12"/>
  <c r="CX8" i="12"/>
  <c r="BS28" i="12"/>
  <c r="ED28" i="12" s="1"/>
  <c r="AB35" i="12"/>
  <c r="BS26" i="12"/>
  <c r="ED26" i="12" s="1"/>
  <c r="BS25" i="12"/>
  <c r="ED25" i="12" s="1"/>
  <c r="BS30" i="12"/>
  <c r="ED30" i="12" s="1"/>
  <c r="BS24" i="12"/>
  <c r="ED24" i="12" s="1"/>
  <c r="BS8" i="12"/>
  <c r="ED8" i="12" s="1"/>
  <c r="BS10" i="12"/>
  <c r="ED10" i="12" s="1"/>
  <c r="AB34" i="12"/>
  <c r="CX28" i="12"/>
  <c r="BS6" i="12"/>
  <c r="ED6" i="12" s="1"/>
  <c r="CX23" i="12"/>
  <c r="CX25" i="12"/>
  <c r="AB37" i="12"/>
  <c r="CX9" i="12"/>
  <c r="CX22" i="12"/>
  <c r="CX27" i="12"/>
  <c r="CW6" i="12"/>
  <c r="CW22" i="12"/>
  <c r="CW29" i="12"/>
  <c r="CW10" i="12"/>
  <c r="CW7" i="12"/>
  <c r="BR29" i="12"/>
  <c r="EC29" i="12" s="1"/>
  <c r="CW25" i="12"/>
  <c r="CW30" i="12"/>
  <c r="CW23" i="12"/>
  <c r="BR30" i="12"/>
  <c r="EC30" i="12" s="1"/>
  <c r="BR27" i="12"/>
  <c r="EC27" i="12" s="1"/>
  <c r="AA33" i="12"/>
  <c r="BR25" i="12"/>
  <c r="EC25" i="12" s="1"/>
  <c r="BR28" i="12"/>
  <c r="EC28" i="12" s="1"/>
  <c r="BR24" i="12"/>
  <c r="EC24" i="12" s="1"/>
  <c r="CW28" i="12"/>
  <c r="AA5" i="12"/>
  <c r="BR26" i="12"/>
  <c r="EC26" i="12" s="1"/>
  <c r="CW9" i="12"/>
  <c r="BR10" i="12"/>
  <c r="EC10" i="12" s="1"/>
  <c r="CW24" i="12"/>
  <c r="AA36" i="12"/>
  <c r="BR8" i="12"/>
  <c r="EC8" i="12" s="1"/>
  <c r="BR7" i="12"/>
  <c r="EC7" i="12" s="1"/>
  <c r="AA42" i="12"/>
  <c r="AA34" i="12"/>
  <c r="CW26" i="12"/>
  <c r="BR22" i="12"/>
  <c r="EC22" i="12" s="1"/>
  <c r="CW8" i="12"/>
  <c r="BR9" i="12"/>
  <c r="EC9" i="12" s="1"/>
  <c r="AA37" i="12"/>
  <c r="BR6" i="12"/>
  <c r="EC6" i="12" s="1"/>
  <c r="AA35" i="12"/>
  <c r="BR23" i="12"/>
  <c r="EC23" i="12" s="1"/>
  <c r="CW27" i="12"/>
  <c r="Z33" i="12"/>
  <c r="BQ27" i="12"/>
  <c r="EB27" i="12" s="1"/>
  <c r="BQ6" i="12"/>
  <c r="EB6" i="12" s="1"/>
  <c r="CV29" i="12"/>
  <c r="BQ9" i="12"/>
  <c r="EB9" i="12" s="1"/>
  <c r="CV8" i="12"/>
  <c r="Z35" i="12"/>
  <c r="BQ25" i="12"/>
  <c r="EB25" i="12" s="1"/>
  <c r="BQ10" i="12"/>
  <c r="EB10" i="12" s="1"/>
  <c r="BQ23" i="12"/>
  <c r="EB23" i="12" s="1"/>
  <c r="BQ24" i="12"/>
  <c r="EB24" i="12" s="1"/>
  <c r="CV26" i="12"/>
  <c r="BQ11" i="12"/>
  <c r="EB11" i="12" s="1"/>
  <c r="CV7" i="12"/>
  <c r="CV6" i="12"/>
  <c r="BQ29" i="12"/>
  <c r="EB29" i="12" s="1"/>
  <c r="CV24" i="12"/>
  <c r="CV23" i="12"/>
  <c r="BQ7" i="12"/>
  <c r="EB7" i="12" s="1"/>
  <c r="CV9" i="12"/>
  <c r="BQ26" i="12"/>
  <c r="EB26" i="12" s="1"/>
  <c r="Z42" i="12"/>
  <c r="Z34" i="12"/>
  <c r="CV25" i="12"/>
  <c r="Z5" i="12"/>
  <c r="CV28" i="12"/>
  <c r="CV22" i="12"/>
  <c r="CV30" i="12"/>
  <c r="Z37" i="12"/>
  <c r="Z36" i="12"/>
  <c r="BQ30" i="12"/>
  <c r="EB30" i="12" s="1"/>
  <c r="BQ8" i="12"/>
  <c r="EB8" i="12" s="1"/>
  <c r="BQ22" i="12"/>
  <c r="EB22" i="12" s="1"/>
  <c r="BQ28" i="12"/>
  <c r="EB28" i="12" s="1"/>
  <c r="CV10" i="12"/>
  <c r="CV27" i="12"/>
  <c r="BP10" i="12"/>
  <c r="EA10" i="12" s="1"/>
  <c r="BP7" i="12"/>
  <c r="EA7" i="12" s="1"/>
  <c r="BP11" i="12"/>
  <c r="EA11" i="12" s="1"/>
  <c r="CU24" i="12"/>
  <c r="BP24" i="12"/>
  <c r="EA24" i="12" s="1"/>
  <c r="BP23" i="12"/>
  <c r="EA23" i="12" s="1"/>
  <c r="CU6" i="12"/>
  <c r="CU23" i="12"/>
  <c r="BP6" i="12"/>
  <c r="EA6" i="12" s="1"/>
  <c r="BP9" i="12"/>
  <c r="EA9" i="12" s="1"/>
  <c r="BP8" i="12"/>
  <c r="EA8" i="12" s="1"/>
  <c r="CU9" i="12"/>
  <c r="Y5" i="12"/>
  <c r="Y33" i="12"/>
  <c r="BP27" i="12"/>
  <c r="EA27" i="12" s="1"/>
  <c r="BP28" i="12"/>
  <c r="EA28" i="12" s="1"/>
  <c r="Y42" i="12"/>
  <c r="Y34" i="12"/>
  <c r="CU28" i="12"/>
  <c r="Y35" i="12"/>
  <c r="Y36" i="12"/>
  <c r="CU26" i="12"/>
  <c r="CU8" i="12"/>
  <c r="BP26" i="12"/>
  <c r="EA26" i="12" s="1"/>
  <c r="CU22" i="12"/>
  <c r="BP29" i="12"/>
  <c r="EA29" i="12" s="1"/>
  <c r="CU10" i="12"/>
  <c r="BP22" i="12"/>
  <c r="EA22" i="12" s="1"/>
  <c r="CU29" i="12"/>
  <c r="CU7" i="12"/>
  <c r="CU25" i="12"/>
  <c r="BP30" i="12"/>
  <c r="EA30" i="12" s="1"/>
  <c r="Y37" i="12"/>
  <c r="BP25" i="12"/>
  <c r="EA25" i="12" s="1"/>
  <c r="CU30" i="12"/>
  <c r="CU27" i="12"/>
  <c r="BO26" i="12"/>
  <c r="DZ26" i="12" s="1"/>
  <c r="CT27" i="12"/>
  <c r="CT25" i="12"/>
  <c r="CT7" i="12"/>
  <c r="BO23" i="12"/>
  <c r="DZ23" i="12" s="1"/>
  <c r="CT26" i="12"/>
  <c r="BO24" i="12"/>
  <c r="DZ24" i="12" s="1"/>
  <c r="CT29" i="12"/>
  <c r="BO11" i="12"/>
  <c r="DZ11" i="12" s="1"/>
  <c r="BO10" i="12"/>
  <c r="DZ10" i="12" s="1"/>
  <c r="CT6" i="12"/>
  <c r="BO8" i="12"/>
  <c r="DZ8" i="12" s="1"/>
  <c r="BO30" i="12"/>
  <c r="DZ30" i="12" s="1"/>
  <c r="BO29" i="12"/>
  <c r="DZ29" i="12" s="1"/>
  <c r="BO22" i="12"/>
  <c r="DZ22" i="12" s="1"/>
  <c r="X33" i="12"/>
  <c r="BO7" i="12"/>
  <c r="DZ7" i="12" s="1"/>
  <c r="BO25" i="12"/>
  <c r="DZ25" i="12" s="1"/>
  <c r="CT24" i="12"/>
  <c r="CT9" i="12"/>
  <c r="CT22" i="12"/>
  <c r="X5" i="12"/>
  <c r="X37" i="12"/>
  <c r="X34" i="12"/>
  <c r="X36" i="12"/>
  <c r="CT10" i="12"/>
  <c r="CT28" i="12"/>
  <c r="X42" i="12"/>
  <c r="CT30" i="12"/>
  <c r="BO6" i="12"/>
  <c r="DZ6" i="12" s="1"/>
  <c r="X35" i="12"/>
  <c r="BO9" i="12"/>
  <c r="DZ9" i="12" s="1"/>
  <c r="BO28" i="12"/>
  <c r="DZ28" i="12" s="1"/>
  <c r="CT8" i="12"/>
  <c r="CT23" i="12"/>
  <c r="BO27" i="12"/>
  <c r="DZ27" i="12" s="1"/>
  <c r="CS27" i="12"/>
  <c r="CS7" i="12"/>
  <c r="BN24" i="12"/>
  <c r="DY24" i="12" s="1"/>
  <c r="BN29" i="12"/>
  <c r="DY29" i="12" s="1"/>
  <c r="BN10" i="12"/>
  <c r="DY10" i="12" s="1"/>
  <c r="BN9" i="12"/>
  <c r="DY9" i="12" s="1"/>
  <c r="CS22" i="12"/>
  <c r="CS29" i="12"/>
  <c r="BN26" i="12"/>
  <c r="DY26" i="12" s="1"/>
  <c r="BN6" i="12"/>
  <c r="DY6" i="12" s="1"/>
  <c r="CS8" i="12"/>
  <c r="CS26" i="12"/>
  <c r="CS9" i="12"/>
  <c r="BN8" i="12"/>
  <c r="DY8" i="12" s="1"/>
  <c r="BN11" i="12"/>
  <c r="DY11" i="12" s="1"/>
  <c r="BN7" i="12"/>
  <c r="DY7" i="12" s="1"/>
  <c r="BN22" i="12"/>
  <c r="DY22" i="12" s="1"/>
  <c r="W5" i="12"/>
  <c r="CS6" i="12"/>
  <c r="CS28" i="12"/>
  <c r="CS10" i="12"/>
  <c r="W35" i="12"/>
  <c r="W36" i="12"/>
  <c r="W33" i="12"/>
  <c r="CS30" i="12"/>
  <c r="BN27" i="12"/>
  <c r="DY27" i="12" s="1"/>
  <c r="BN28" i="12"/>
  <c r="DY28" i="12" s="1"/>
  <c r="W37" i="12"/>
  <c r="W42" i="12"/>
  <c r="W34" i="12"/>
  <c r="CS24" i="12"/>
  <c r="CS23" i="12"/>
  <c r="CS25" i="12"/>
  <c r="BN23" i="12"/>
  <c r="DY23" i="12" s="1"/>
  <c r="BN25" i="12"/>
  <c r="DY25" i="12" s="1"/>
  <c r="BN30" i="12"/>
  <c r="DY30" i="12" s="1"/>
  <c r="BM24" i="12"/>
  <c r="DX24" i="12" s="1"/>
  <c r="BM10" i="12"/>
  <c r="DX10" i="12" s="1"/>
  <c r="V5" i="12"/>
  <c r="BM6" i="12"/>
  <c r="DX6" i="12" s="1"/>
  <c r="BM22" i="12"/>
  <c r="DX22" i="12" s="1"/>
  <c r="BM26" i="12"/>
  <c r="DX26" i="12" s="1"/>
  <c r="V34" i="12"/>
  <c r="CR29" i="12"/>
  <c r="CR22" i="12"/>
  <c r="V33" i="12"/>
  <c r="BM9" i="12"/>
  <c r="DX9" i="12" s="1"/>
  <c r="V42" i="12"/>
  <c r="BM7" i="12"/>
  <c r="DX7" i="12" s="1"/>
  <c r="CR23" i="12"/>
  <c r="CR24" i="12"/>
  <c r="CR30" i="12"/>
  <c r="BM8" i="12"/>
  <c r="DX8" i="12" s="1"/>
  <c r="CR28" i="12"/>
  <c r="BM25" i="12"/>
  <c r="DX25" i="12" s="1"/>
  <c r="V37" i="12"/>
  <c r="BM23" i="12"/>
  <c r="DX23" i="12" s="1"/>
  <c r="V35" i="12"/>
  <c r="BM28" i="12"/>
  <c r="DX28" i="12" s="1"/>
  <c r="BM29" i="12"/>
  <c r="DX29" i="12" s="1"/>
  <c r="BM27" i="12"/>
  <c r="DX27" i="12" s="1"/>
  <c r="V36" i="12"/>
  <c r="CR9" i="12"/>
  <c r="CR10" i="12"/>
  <c r="CR25" i="12"/>
  <c r="CR6" i="12"/>
  <c r="CR26" i="12"/>
  <c r="BM11" i="12"/>
  <c r="DX11" i="12" s="1"/>
  <c r="CR7" i="12"/>
  <c r="BM30" i="12"/>
  <c r="DX30" i="12" s="1"/>
  <c r="CR8" i="12"/>
  <c r="CR27" i="12"/>
  <c r="U36" i="12"/>
  <c r="U37" i="12"/>
  <c r="U42" i="12"/>
  <c r="CQ9" i="12"/>
  <c r="BL22" i="12"/>
  <c r="DW22" i="12" s="1"/>
  <c r="BL9" i="12"/>
  <c r="DW9" i="12" s="1"/>
  <c r="BL24" i="12"/>
  <c r="DW24" i="12" s="1"/>
  <c r="CQ24" i="12"/>
  <c r="BL25" i="12"/>
  <c r="DW25" i="12" s="1"/>
  <c r="CQ25" i="12"/>
  <c r="CQ7" i="12"/>
  <c r="BL26" i="12"/>
  <c r="DW26" i="12" s="1"/>
  <c r="CQ28" i="12"/>
  <c r="BL27" i="12"/>
  <c r="DW27" i="12" s="1"/>
  <c r="BL28" i="12"/>
  <c r="DW28" i="12" s="1"/>
  <c r="BL7" i="12"/>
  <c r="DW7" i="12" s="1"/>
  <c r="BL29" i="12"/>
  <c r="DW29" i="12" s="1"/>
  <c r="CQ26" i="12"/>
  <c r="CQ22" i="12"/>
  <c r="CQ8" i="12"/>
  <c r="BL30" i="12"/>
  <c r="DW30" i="12" s="1"/>
  <c r="CQ30" i="12"/>
  <c r="BL11" i="12"/>
  <c r="DW11" i="12" s="1"/>
  <c r="BL10" i="12"/>
  <c r="DW10" i="12" s="1"/>
  <c r="CQ10" i="12"/>
  <c r="BL23" i="12"/>
  <c r="DW23" i="12" s="1"/>
  <c r="CQ6" i="12"/>
  <c r="CQ29" i="12"/>
  <c r="BL6" i="12"/>
  <c r="DW6" i="12" s="1"/>
  <c r="BL8" i="12"/>
  <c r="DW8" i="12" s="1"/>
  <c r="U5" i="12"/>
  <c r="U33" i="12"/>
  <c r="U34" i="12"/>
  <c r="CQ23" i="12"/>
  <c r="U35" i="12"/>
  <c r="CQ27" i="12"/>
  <c r="CP8" i="12"/>
  <c r="BK23" i="12"/>
  <c r="DV23" i="12" s="1"/>
  <c r="CP23" i="12"/>
  <c r="CP27" i="12"/>
  <c r="CP26" i="12"/>
  <c r="T33" i="12"/>
  <c r="BK26" i="12"/>
  <c r="DV26" i="12" s="1"/>
  <c r="BK10" i="12"/>
  <c r="DV10" i="12" s="1"/>
  <c r="CP30" i="12"/>
  <c r="T34" i="12"/>
  <c r="BK8" i="12"/>
  <c r="DV8" i="12" s="1"/>
  <c r="T42" i="12"/>
  <c r="BK28" i="12"/>
  <c r="DV28" i="12" s="1"/>
  <c r="BK27" i="12"/>
  <c r="DV27" i="12" s="1"/>
  <c r="CP28" i="12"/>
  <c r="BK7" i="12"/>
  <c r="DV7" i="12" s="1"/>
  <c r="BK6" i="12"/>
  <c r="DV6" i="12" s="1"/>
  <c r="CP22" i="12"/>
  <c r="BK9" i="12"/>
  <c r="DV9" i="12" s="1"/>
  <c r="BK29" i="12"/>
  <c r="DV29" i="12" s="1"/>
  <c r="BK11" i="12"/>
  <c r="DV11" i="12" s="1"/>
  <c r="CP10" i="12"/>
  <c r="BK25" i="12"/>
  <c r="DV25" i="12" s="1"/>
  <c r="BK24" i="12"/>
  <c r="DV24" i="12" s="1"/>
  <c r="CP7" i="12"/>
  <c r="CP24" i="12"/>
  <c r="CP25" i="12"/>
  <c r="BK22" i="12"/>
  <c r="DV22" i="12" s="1"/>
  <c r="T5" i="12"/>
  <c r="T36" i="12"/>
  <c r="CP6" i="12"/>
  <c r="BK30" i="12"/>
  <c r="DV30" i="12" s="1"/>
  <c r="CP29" i="12"/>
  <c r="T35" i="12"/>
  <c r="T37" i="12"/>
  <c r="CP9" i="12"/>
  <c r="S36" i="12"/>
  <c r="CO23" i="12"/>
  <c r="S33" i="12"/>
  <c r="BJ11" i="12"/>
  <c r="DU11" i="12" s="1"/>
  <c r="BJ23" i="12"/>
  <c r="DU23" i="12" s="1"/>
  <c r="BJ8" i="12"/>
  <c r="DU8" i="12" s="1"/>
  <c r="BJ25" i="12"/>
  <c r="DU25" i="12" s="1"/>
  <c r="CO24" i="12"/>
  <c r="S37" i="12"/>
  <c r="BJ22" i="12"/>
  <c r="DU22" i="12" s="1"/>
  <c r="S35" i="12"/>
  <c r="CO10" i="12"/>
  <c r="BJ30" i="12"/>
  <c r="DU30" i="12" s="1"/>
  <c r="BJ29" i="12"/>
  <c r="DU29" i="12" s="1"/>
  <c r="CO9" i="12"/>
  <c r="CO25" i="12"/>
  <c r="S5" i="12"/>
  <c r="BJ7" i="12"/>
  <c r="DU7" i="12" s="1"/>
  <c r="CO28" i="12"/>
  <c r="BJ27" i="12"/>
  <c r="DU27" i="12" s="1"/>
  <c r="BJ28" i="12"/>
  <c r="DU28" i="12" s="1"/>
  <c r="CO29" i="12"/>
  <c r="S42" i="12"/>
  <c r="BJ10" i="12"/>
  <c r="DU10" i="12" s="1"/>
  <c r="S34" i="12"/>
  <c r="CO22" i="12"/>
  <c r="CO26" i="12"/>
  <c r="CO27" i="12"/>
  <c r="BJ26" i="12"/>
  <c r="DU26" i="12" s="1"/>
  <c r="BJ6" i="12"/>
  <c r="DU6" i="12" s="1"/>
  <c r="BJ9" i="12"/>
  <c r="DU9" i="12" s="1"/>
  <c r="CO30" i="12"/>
  <c r="CO7" i="12"/>
  <c r="CO6" i="12"/>
  <c r="CO8" i="12"/>
  <c r="BJ24" i="12"/>
  <c r="DU24" i="12" s="1"/>
  <c r="R33" i="12"/>
  <c r="CN7" i="12"/>
  <c r="BI22" i="12"/>
  <c r="DT22" i="12" s="1"/>
  <c r="BI8" i="12"/>
  <c r="DT8" i="12" s="1"/>
  <c r="BI24" i="12"/>
  <c r="DT24" i="12" s="1"/>
  <c r="BI29" i="12"/>
  <c r="DT29" i="12" s="1"/>
  <c r="BI6" i="12"/>
  <c r="DT6" i="12" s="1"/>
  <c r="R5" i="12"/>
  <c r="R36" i="12"/>
  <c r="BI7" i="12"/>
  <c r="DT7" i="12" s="1"/>
  <c r="R35" i="12"/>
  <c r="CN25" i="12"/>
  <c r="CN23" i="12"/>
  <c r="CN24" i="12"/>
  <c r="CN22" i="12"/>
  <c r="CN28" i="12"/>
  <c r="BI27" i="12"/>
  <c r="DT27" i="12" s="1"/>
  <c r="CN9" i="12"/>
  <c r="CN10" i="12"/>
  <c r="CN8" i="12"/>
  <c r="BI28" i="12"/>
  <c r="DT28" i="12" s="1"/>
  <c r="R37" i="12"/>
  <c r="CN26" i="12"/>
  <c r="BI30" i="12"/>
  <c r="DT30" i="12" s="1"/>
  <c r="CN30" i="12"/>
  <c r="R42" i="12"/>
  <c r="BI26" i="12"/>
  <c r="DT26" i="12" s="1"/>
  <c r="BI25" i="12"/>
  <c r="DT25" i="12" s="1"/>
  <c r="CN6" i="12"/>
  <c r="R34" i="12"/>
  <c r="BI10" i="12"/>
  <c r="DT10" i="12" s="1"/>
  <c r="CN29" i="12"/>
  <c r="BI11" i="12"/>
  <c r="DT11" i="12" s="1"/>
  <c r="BI23" i="12"/>
  <c r="DT23" i="12" s="1"/>
  <c r="CN27" i="12"/>
  <c r="BI9" i="12"/>
  <c r="DT9" i="12" s="1"/>
  <c r="Q33" i="12"/>
  <c r="BH8" i="12"/>
  <c r="DS8" i="12" s="1"/>
  <c r="BH29" i="12"/>
  <c r="DS29" i="12" s="1"/>
  <c r="Q5" i="12"/>
  <c r="CM22" i="12"/>
  <c r="CM23" i="12"/>
  <c r="Q36" i="12"/>
  <c r="CM10" i="12"/>
  <c r="BH11" i="12"/>
  <c r="DS11" i="12" s="1"/>
  <c r="CM8" i="12"/>
  <c r="BH30" i="12"/>
  <c r="DS30" i="12" s="1"/>
  <c r="Q35" i="12"/>
  <c r="BH23" i="12"/>
  <c r="DS23" i="12" s="1"/>
  <c r="CM30" i="12"/>
  <c r="CM6" i="12"/>
  <c r="BH10" i="12"/>
  <c r="DS10" i="12" s="1"/>
  <c r="Q37" i="12"/>
  <c r="BH9" i="12"/>
  <c r="DS9" i="12" s="1"/>
  <c r="BH7" i="12"/>
  <c r="DS7" i="12" s="1"/>
  <c r="CM26" i="12"/>
  <c r="BH27" i="12"/>
  <c r="DS27" i="12" s="1"/>
  <c r="BH24" i="12"/>
  <c r="DS24" i="12" s="1"/>
  <c r="CM7" i="12"/>
  <c r="BH26" i="12"/>
  <c r="DS26" i="12" s="1"/>
  <c r="BH6" i="12"/>
  <c r="DS6" i="12" s="1"/>
  <c r="Q34" i="12"/>
  <c r="Q42" i="12"/>
  <c r="BH25" i="12"/>
  <c r="DS25" i="12" s="1"/>
  <c r="CM25" i="12"/>
  <c r="BH22" i="12"/>
  <c r="DS22" i="12" s="1"/>
  <c r="CM29" i="12"/>
  <c r="BH28" i="12"/>
  <c r="DS28" i="12" s="1"/>
  <c r="CM9" i="12"/>
  <c r="CM24" i="12"/>
  <c r="CM28" i="12"/>
  <c r="CM27" i="12"/>
  <c r="CL29" i="12"/>
  <c r="CL28" i="12"/>
  <c r="BG24" i="12"/>
  <c r="DR24" i="12" s="1"/>
  <c r="BG7" i="12"/>
  <c r="DR7" i="12" s="1"/>
  <c r="BG27" i="12"/>
  <c r="DR27" i="12" s="1"/>
  <c r="CL24" i="12"/>
  <c r="BG23" i="12"/>
  <c r="DR23" i="12" s="1"/>
  <c r="CL10" i="12"/>
  <c r="P35" i="12"/>
  <c r="BG10" i="12"/>
  <c r="DR10" i="12" s="1"/>
  <c r="BG25" i="12"/>
  <c r="DR25" i="12" s="1"/>
  <c r="P36" i="12"/>
  <c r="BG28" i="12"/>
  <c r="DR28" i="12" s="1"/>
  <c r="CL30" i="12"/>
  <c r="P42" i="12"/>
  <c r="CL23" i="12"/>
  <c r="CL26" i="12"/>
  <c r="CL25" i="12"/>
  <c r="BG30" i="12"/>
  <c r="DR30" i="12" s="1"/>
  <c r="CL8" i="12"/>
  <c r="BG22" i="12"/>
  <c r="DR22" i="12" s="1"/>
  <c r="BG11" i="12"/>
  <c r="DR11" i="12" s="1"/>
  <c r="CL7" i="12"/>
  <c r="BG26" i="12"/>
  <c r="DR26" i="12" s="1"/>
  <c r="P34" i="12"/>
  <c r="CL22" i="12"/>
  <c r="P33" i="12"/>
  <c r="BG8" i="12"/>
  <c r="DR8" i="12" s="1"/>
  <c r="P5" i="12"/>
  <c r="BG29" i="12"/>
  <c r="DR29" i="12" s="1"/>
  <c r="CL9" i="12"/>
  <c r="BG6" i="12"/>
  <c r="DR6" i="12" s="1"/>
  <c r="BG9" i="12"/>
  <c r="DR9" i="12" s="1"/>
  <c r="P37" i="12"/>
  <c r="CL6" i="12"/>
  <c r="CL27" i="12"/>
  <c r="O5" i="12"/>
  <c r="CK29" i="12"/>
  <c r="BF24" i="12"/>
  <c r="DQ24" i="12" s="1"/>
  <c r="O33" i="12"/>
  <c r="CK26" i="12"/>
  <c r="BF8" i="12"/>
  <c r="DQ8" i="12" s="1"/>
  <c r="O42" i="12"/>
  <c r="O36" i="12"/>
  <c r="BF10" i="12"/>
  <c r="DQ10" i="12" s="1"/>
  <c r="BF9" i="12"/>
  <c r="DQ9" i="12" s="1"/>
  <c r="O37" i="12"/>
  <c r="BF29" i="12"/>
  <c r="DQ29" i="12" s="1"/>
  <c r="CK6" i="12"/>
  <c r="CK25" i="12"/>
  <c r="CK7" i="12"/>
  <c r="BF30" i="12"/>
  <c r="DQ30" i="12" s="1"/>
  <c r="CK9" i="12"/>
  <c r="BF26" i="12"/>
  <c r="DQ26" i="12" s="1"/>
  <c r="CK30" i="12"/>
  <c r="BF11" i="12"/>
  <c r="DQ11" i="12" s="1"/>
  <c r="CK28" i="12"/>
  <c r="BF6" i="12"/>
  <c r="DQ6" i="12" s="1"/>
  <c r="O34" i="12"/>
  <c r="CK8" i="12"/>
  <c r="BF27" i="12"/>
  <c r="DQ27" i="12" s="1"/>
  <c r="CK23" i="12"/>
  <c r="BF28" i="12"/>
  <c r="DQ28" i="12" s="1"/>
  <c r="CK10" i="12"/>
  <c r="BF7" i="12"/>
  <c r="DQ7" i="12" s="1"/>
  <c r="BF25" i="12"/>
  <c r="DQ25" i="12" s="1"/>
  <c r="O35" i="12"/>
  <c r="CK22" i="12"/>
  <c r="BF23" i="12"/>
  <c r="DQ23" i="12" s="1"/>
  <c r="CK24" i="12"/>
  <c r="CK27" i="12"/>
  <c r="BF22" i="12"/>
  <c r="DQ22" i="12" s="1"/>
  <c r="N5" i="12"/>
  <c r="N33" i="12"/>
  <c r="BE8" i="12"/>
  <c r="DP8" i="12" s="1"/>
  <c r="BE10" i="12"/>
  <c r="DP10" i="12" s="1"/>
  <c r="BE7" i="12"/>
  <c r="DP7" i="12" s="1"/>
  <c r="BE29" i="12"/>
  <c r="DP29" i="12" s="1"/>
  <c r="CJ30" i="12"/>
  <c r="BE30" i="12"/>
  <c r="DP30" i="12" s="1"/>
  <c r="CJ10" i="12"/>
  <c r="CJ28" i="12"/>
  <c r="CJ8" i="12"/>
  <c r="BE27" i="12"/>
  <c r="DP27" i="12" s="1"/>
  <c r="BE11" i="12"/>
  <c r="DP11" i="12" s="1"/>
  <c r="BE23" i="12"/>
  <c r="DP23" i="12" s="1"/>
  <c r="CJ24" i="12"/>
  <c r="N35" i="12"/>
  <c r="CJ26" i="12"/>
  <c r="BE28" i="12"/>
  <c r="DP28" i="12" s="1"/>
  <c r="CJ29" i="12"/>
  <c r="CJ6" i="12"/>
  <c r="BE26" i="12"/>
  <c r="DP26" i="12" s="1"/>
  <c r="N36" i="12"/>
  <c r="BE24" i="12"/>
  <c r="DP24" i="12" s="1"/>
  <c r="CJ25" i="12"/>
  <c r="N42" i="12"/>
  <c r="N34" i="12"/>
  <c r="N37" i="12"/>
  <c r="CJ9" i="12"/>
  <c r="CJ7" i="12"/>
  <c r="BE6" i="12"/>
  <c r="DP6" i="12" s="1"/>
  <c r="CJ23" i="12"/>
  <c r="BE22" i="12"/>
  <c r="DP22" i="12" s="1"/>
  <c r="BE9" i="12"/>
  <c r="DP9" i="12" s="1"/>
  <c r="CJ22" i="12"/>
  <c r="BE25" i="12"/>
  <c r="DP25" i="12" s="1"/>
  <c r="CJ27" i="12"/>
  <c r="CI23" i="12"/>
  <c r="M35" i="12"/>
  <c r="M37" i="12"/>
  <c r="BD6" i="12"/>
  <c r="DO6" i="12" s="1"/>
  <c r="BD23" i="12"/>
  <c r="DO23" i="12" s="1"/>
  <c r="CI22" i="12"/>
  <c r="BD22" i="12"/>
  <c r="DO22" i="12" s="1"/>
  <c r="BD30" i="12"/>
  <c r="DO30" i="12" s="1"/>
  <c r="CI30" i="12"/>
  <c r="BD10" i="12"/>
  <c r="DO10" i="12" s="1"/>
  <c r="CI10" i="12"/>
  <c r="BD11" i="12"/>
  <c r="DO11" i="12" s="1"/>
  <c r="CI6" i="12"/>
  <c r="CI8" i="12"/>
  <c r="BD8" i="12"/>
  <c r="DO8" i="12" s="1"/>
  <c r="CI7" i="12"/>
  <c r="CI9" i="12"/>
  <c r="M34" i="12"/>
  <c r="M36" i="12"/>
  <c r="M42" i="12"/>
  <c r="CI28" i="12"/>
  <c r="BD7" i="12"/>
  <c r="DO7" i="12" s="1"/>
  <c r="BD29" i="12"/>
  <c r="DO29" i="12" s="1"/>
  <c r="BD27" i="12"/>
  <c r="DO27" i="12" s="1"/>
  <c r="CI26" i="12"/>
  <c r="BD26" i="12"/>
  <c r="DO26" i="12" s="1"/>
  <c r="CI25" i="12"/>
  <c r="BD25" i="12"/>
  <c r="DO25" i="12" s="1"/>
  <c r="CI24" i="12"/>
  <c r="CI29" i="12"/>
  <c r="M5" i="12"/>
  <c r="BD24" i="12"/>
  <c r="DO24" i="12" s="1"/>
  <c r="M33" i="12"/>
  <c r="BD9" i="12"/>
  <c r="DO9" i="12" s="1"/>
  <c r="BD28" i="12"/>
  <c r="DO28" i="12" s="1"/>
  <c r="CI27" i="12"/>
  <c r="BC25" i="12"/>
  <c r="DN25" i="12" s="1"/>
  <c r="BC27" i="12"/>
  <c r="DN27" i="12" s="1"/>
  <c r="CH29" i="12"/>
  <c r="CH27" i="12"/>
  <c r="CH9" i="12"/>
  <c r="BC24" i="12"/>
  <c r="DN24" i="12" s="1"/>
  <c r="BC29" i="12"/>
  <c r="DN29" i="12" s="1"/>
  <c r="BC26" i="12"/>
  <c r="DN26" i="12" s="1"/>
  <c r="BC22" i="12"/>
  <c r="DN22" i="12" s="1"/>
  <c r="BC10" i="12"/>
  <c r="DN10" i="12" s="1"/>
  <c r="CH6" i="12"/>
  <c r="CH25" i="12"/>
  <c r="L35" i="12"/>
  <c r="BC8" i="12"/>
  <c r="DN8" i="12" s="1"/>
  <c r="CH22" i="12"/>
  <c r="BC23" i="12"/>
  <c r="DN23" i="12" s="1"/>
  <c r="CH30" i="12"/>
  <c r="CH7" i="12"/>
  <c r="L42" i="12"/>
  <c r="BC28" i="12"/>
  <c r="DN28" i="12" s="1"/>
  <c r="BC7" i="12"/>
  <c r="DN7" i="12" s="1"/>
  <c r="BC9" i="12"/>
  <c r="DN9" i="12" s="1"/>
  <c r="L37" i="12"/>
  <c r="BC6" i="12"/>
  <c r="DN6" i="12" s="1"/>
  <c r="L36" i="12"/>
  <c r="CH26" i="12"/>
  <c r="BC11" i="12"/>
  <c r="DN11" i="12" s="1"/>
  <c r="CH8" i="12"/>
  <c r="CH24" i="12"/>
  <c r="CH23" i="12"/>
  <c r="L33" i="12"/>
  <c r="L34" i="12"/>
  <c r="CH10" i="12"/>
  <c r="BC30" i="12"/>
  <c r="DN30" i="12" s="1"/>
  <c r="L5" i="12"/>
  <c r="CH28" i="12"/>
  <c r="CG27" i="12"/>
  <c r="CG25" i="12"/>
  <c r="BB22" i="12"/>
  <c r="DM22" i="12" s="1"/>
  <c r="CG6" i="12"/>
  <c r="CG22" i="12"/>
  <c r="CG9" i="12"/>
  <c r="BB9" i="12"/>
  <c r="DM9" i="12" s="1"/>
  <c r="BB6" i="12"/>
  <c r="DM6" i="12" s="1"/>
  <c r="CG26" i="12"/>
  <c r="CG8" i="12"/>
  <c r="BB30" i="12"/>
  <c r="DM30" i="12" s="1"/>
  <c r="BB23" i="12"/>
  <c r="DM23" i="12" s="1"/>
  <c r="CG23" i="12"/>
  <c r="BB11" i="12"/>
  <c r="DM11" i="12" s="1"/>
  <c r="BB28" i="12"/>
  <c r="DM28" i="12" s="1"/>
  <c r="BB26" i="12"/>
  <c r="DM26" i="12" s="1"/>
  <c r="K5" i="12"/>
  <c r="K36" i="12"/>
  <c r="K33" i="12"/>
  <c r="BB8" i="12"/>
  <c r="DM8" i="12" s="1"/>
  <c r="CG30" i="12"/>
  <c r="BB10" i="12"/>
  <c r="DM10" i="12" s="1"/>
  <c r="BB24" i="12"/>
  <c r="DM24" i="12" s="1"/>
  <c r="CG29" i="12"/>
  <c r="CG28" i="12"/>
  <c r="CG10" i="12"/>
  <c r="K34" i="12"/>
  <c r="CG24" i="12"/>
  <c r="BB7" i="12"/>
  <c r="DM7" i="12" s="1"/>
  <c r="K37" i="12"/>
  <c r="BB29" i="12"/>
  <c r="DM29" i="12" s="1"/>
  <c r="K42" i="12"/>
  <c r="K35" i="12"/>
  <c r="CG7" i="12"/>
  <c r="BB27" i="12"/>
  <c r="DM27" i="12" s="1"/>
  <c r="BB25" i="12"/>
  <c r="DM25" i="12" s="1"/>
  <c r="CF24" i="12"/>
  <c r="CF10" i="12"/>
  <c r="BA8" i="12"/>
  <c r="DL8" i="12" s="1"/>
  <c r="CF26" i="12"/>
  <c r="CF23" i="12"/>
  <c r="J34" i="12"/>
  <c r="CF30" i="12"/>
  <c r="CF8" i="12"/>
  <c r="CF29" i="12"/>
  <c r="BA7" i="12"/>
  <c r="DL7" i="12" s="1"/>
  <c r="J33" i="12"/>
  <c r="BA23" i="12"/>
  <c r="DL23" i="12" s="1"/>
  <c r="BA30" i="12"/>
  <c r="DL30" i="12" s="1"/>
  <c r="BA6" i="12"/>
  <c r="DL6" i="12" s="1"/>
  <c r="BA29" i="12"/>
  <c r="DL29" i="12" s="1"/>
  <c r="BA9" i="12"/>
  <c r="DL9" i="12" s="1"/>
  <c r="BA10" i="12"/>
  <c r="DL10" i="12" s="1"/>
  <c r="BA24" i="12"/>
  <c r="DL24" i="12" s="1"/>
  <c r="J37" i="12"/>
  <c r="BA25" i="12"/>
  <c r="DL25" i="12" s="1"/>
  <c r="J5" i="12"/>
  <c r="J42" i="12"/>
  <c r="CF7" i="12"/>
  <c r="J35" i="12"/>
  <c r="BA11" i="12"/>
  <c r="DL11" i="12" s="1"/>
  <c r="CF22" i="12"/>
  <c r="CF6" i="12"/>
  <c r="BA28" i="12"/>
  <c r="DL28" i="12" s="1"/>
  <c r="BA22" i="12"/>
  <c r="DL22" i="12" s="1"/>
  <c r="CF27" i="12"/>
  <c r="CF28" i="12"/>
  <c r="J36" i="12"/>
  <c r="CF25" i="12"/>
  <c r="BA27" i="12"/>
  <c r="DL27" i="12" s="1"/>
  <c r="CF9" i="12"/>
  <c r="BA26" i="12"/>
  <c r="DL26" i="12" s="1"/>
  <c r="CE9" i="12"/>
  <c r="AZ22" i="12"/>
  <c r="DK22" i="12" s="1"/>
  <c r="CE22" i="12"/>
  <c r="AZ6" i="12"/>
  <c r="DK6" i="12" s="1"/>
  <c r="I33" i="12"/>
  <c r="CE8" i="12"/>
  <c r="AZ23" i="12"/>
  <c r="DK23" i="12" s="1"/>
  <c r="CE23" i="12"/>
  <c r="I5" i="12"/>
  <c r="AZ8" i="12"/>
  <c r="DK8" i="12" s="1"/>
  <c r="AZ24" i="12"/>
  <c r="DK24" i="12" s="1"/>
  <c r="CE24" i="12"/>
  <c r="I34" i="12"/>
  <c r="CE29" i="12"/>
  <c r="AZ25" i="12"/>
  <c r="DK25" i="12" s="1"/>
  <c r="I35" i="12"/>
  <c r="CE25" i="12"/>
  <c r="I36" i="12"/>
  <c r="AZ26" i="12"/>
  <c r="DK26" i="12" s="1"/>
  <c r="I42" i="12"/>
  <c r="CE7" i="12"/>
  <c r="I37" i="12"/>
  <c r="AZ29" i="12"/>
  <c r="DK29" i="12" s="1"/>
  <c r="CE26" i="12"/>
  <c r="AZ27" i="12"/>
  <c r="DK27" i="12" s="1"/>
  <c r="AZ7" i="12"/>
  <c r="DK7" i="12" s="1"/>
  <c r="CE10" i="12"/>
  <c r="CE28" i="12"/>
  <c r="AZ9" i="12"/>
  <c r="DK9" i="12" s="1"/>
  <c r="AZ10" i="12"/>
  <c r="DK10" i="12" s="1"/>
  <c r="CE30" i="12"/>
  <c r="AZ28" i="12"/>
  <c r="DK28" i="12" s="1"/>
  <c r="AZ11" i="12"/>
  <c r="DK11" i="12" s="1"/>
  <c r="AZ30" i="12"/>
  <c r="DK30" i="12" s="1"/>
  <c r="CE6" i="12"/>
  <c r="CE27" i="12"/>
  <c r="H35" i="12"/>
  <c r="AY11" i="12"/>
  <c r="DJ11" i="12" s="1"/>
  <c r="H37" i="12"/>
  <c r="CD24" i="12"/>
  <c r="CD25" i="12"/>
  <c r="AY10" i="12"/>
  <c r="DJ10" i="12" s="1"/>
  <c r="AY29" i="12"/>
  <c r="DJ29" i="12" s="1"/>
  <c r="AY26" i="12"/>
  <c r="DJ26" i="12" s="1"/>
  <c r="AY27" i="12"/>
  <c r="DJ27" i="12" s="1"/>
  <c r="CD27" i="12"/>
  <c r="CD9" i="12"/>
  <c r="AY22" i="12"/>
  <c r="DJ22" i="12" s="1"/>
  <c r="CD28" i="12"/>
  <c r="CD6" i="12"/>
  <c r="H36" i="12"/>
  <c r="H42" i="12"/>
  <c r="AY23" i="12"/>
  <c r="DJ23" i="12" s="1"/>
  <c r="AY9" i="12"/>
  <c r="DJ9" i="12" s="1"/>
  <c r="AY25" i="12"/>
  <c r="DJ25" i="12" s="1"/>
  <c r="CD22" i="12"/>
  <c r="AY8" i="12"/>
  <c r="DJ8" i="12" s="1"/>
  <c r="CD10" i="12"/>
  <c r="CD7" i="12"/>
  <c r="AY24" i="12"/>
  <c r="DJ24" i="12" s="1"/>
  <c r="H5" i="12"/>
  <c r="AY7" i="12"/>
  <c r="DJ7" i="12" s="1"/>
  <c r="AY6" i="12"/>
  <c r="DJ6" i="12" s="1"/>
  <c r="AY30" i="12"/>
  <c r="DJ30" i="12" s="1"/>
  <c r="CD29" i="12"/>
  <c r="CD26" i="12"/>
  <c r="CD23" i="12"/>
  <c r="CD30" i="12"/>
  <c r="H33" i="12"/>
  <c r="H34" i="12"/>
  <c r="CD8" i="12"/>
  <c r="AY28" i="12"/>
  <c r="DJ28" i="12" s="1"/>
  <c r="CC7" i="12"/>
  <c r="CC25" i="12"/>
  <c r="CC27" i="12"/>
  <c r="AX27" i="12"/>
  <c r="DI27" i="12" s="1"/>
  <c r="G42" i="12"/>
  <c r="AX7" i="12"/>
  <c r="DI7" i="12" s="1"/>
  <c r="G35" i="12"/>
  <c r="AX25" i="12"/>
  <c r="DI25" i="12" s="1"/>
  <c r="CC29" i="12"/>
  <c r="CC26" i="12"/>
  <c r="G37" i="12"/>
  <c r="G34" i="12"/>
  <c r="CC24" i="12"/>
  <c r="AX9" i="12"/>
  <c r="DI9" i="12" s="1"/>
  <c r="AX26" i="12"/>
  <c r="DI26" i="12" s="1"/>
  <c r="AX24" i="12"/>
  <c r="DI24" i="12" s="1"/>
  <c r="AX10" i="12"/>
  <c r="DI10" i="12" s="1"/>
  <c r="AX8" i="12"/>
  <c r="DI8" i="12" s="1"/>
  <c r="CC28" i="12"/>
  <c r="G5" i="12"/>
  <c r="G36" i="12"/>
  <c r="AX28" i="12"/>
  <c r="DI28" i="12" s="1"/>
  <c r="CC23" i="12"/>
  <c r="AX11" i="12"/>
  <c r="DI11" i="12" s="1"/>
  <c r="CC30" i="12"/>
  <c r="AX29" i="12"/>
  <c r="DI29" i="12" s="1"/>
  <c r="AX23" i="12"/>
  <c r="DI23" i="12" s="1"/>
  <c r="CC8" i="12"/>
  <c r="CC10" i="12"/>
  <c r="G33" i="12"/>
  <c r="AX6" i="12"/>
  <c r="DI6" i="12" s="1"/>
  <c r="AX30" i="12"/>
  <c r="DI30" i="12" s="1"/>
  <c r="CC22" i="12"/>
  <c r="CC6" i="12"/>
  <c r="AX22" i="12"/>
  <c r="DI22" i="12" s="1"/>
  <c r="CC9" i="12"/>
  <c r="AW27" i="12"/>
  <c r="DH27" i="12" s="1"/>
  <c r="AW23" i="12"/>
  <c r="DH23" i="12" s="1"/>
  <c r="CB30" i="12"/>
  <c r="CB8" i="12"/>
  <c r="CB10" i="12"/>
  <c r="AW26" i="12"/>
  <c r="DH26" i="12" s="1"/>
  <c r="AW29" i="12"/>
  <c r="DH29" i="12" s="1"/>
  <c r="CB23" i="12"/>
  <c r="F37" i="12"/>
  <c r="F5" i="12"/>
  <c r="AW7" i="12"/>
  <c r="DH7" i="12" s="1"/>
  <c r="AW6" i="12"/>
  <c r="DH6" i="12" s="1"/>
  <c r="AW9" i="12"/>
  <c r="DH9" i="12" s="1"/>
  <c r="CB26" i="12"/>
  <c r="AW8" i="12"/>
  <c r="DH8" i="12" s="1"/>
  <c r="AW30" i="12"/>
  <c r="DH30" i="12" s="1"/>
  <c r="CB29" i="12"/>
  <c r="CB28" i="12"/>
  <c r="F36" i="12"/>
  <c r="AW25" i="12"/>
  <c r="DH25" i="12" s="1"/>
  <c r="CB24" i="12"/>
  <c r="F34" i="12"/>
  <c r="CB22" i="12"/>
  <c r="F35" i="12"/>
  <c r="F42" i="12"/>
  <c r="AW24" i="12"/>
  <c r="DH24" i="12" s="1"/>
  <c r="CB6" i="12"/>
  <c r="AW22" i="12"/>
  <c r="DH22" i="12" s="1"/>
  <c r="AW11" i="12"/>
  <c r="DH11" i="12" s="1"/>
  <c r="F33" i="12"/>
  <c r="CB9" i="12"/>
  <c r="AW10" i="12"/>
  <c r="DH10" i="12" s="1"/>
  <c r="CB25" i="12"/>
  <c r="AW28" i="12"/>
  <c r="DH28" i="12" s="1"/>
  <c r="CB7" i="12"/>
  <c r="CB27" i="12"/>
  <c r="AV9" i="12"/>
  <c r="DG9" i="12" s="1"/>
  <c r="AV11" i="12"/>
  <c r="DG11" i="12" s="1"/>
  <c r="CA8" i="12"/>
  <c r="CA28" i="12"/>
  <c r="AV8" i="12"/>
  <c r="DG8" i="12" s="1"/>
  <c r="CA7" i="12"/>
  <c r="AV7" i="12"/>
  <c r="DG7" i="12" s="1"/>
  <c r="CA6" i="12"/>
  <c r="AV6" i="12"/>
  <c r="DG6" i="12" s="1"/>
  <c r="E5" i="12"/>
  <c r="CA27" i="12"/>
  <c r="CA9" i="12"/>
  <c r="E42" i="12"/>
  <c r="E37" i="12"/>
  <c r="E36" i="12"/>
  <c r="E35" i="12"/>
  <c r="E34" i="12"/>
  <c r="E33" i="12"/>
  <c r="CA30" i="12"/>
  <c r="AV30" i="12"/>
  <c r="DG30" i="12" s="1"/>
  <c r="CA29" i="12"/>
  <c r="AV27" i="12"/>
  <c r="DG27" i="12" s="1"/>
  <c r="CA26" i="12"/>
  <c r="AV26" i="12"/>
  <c r="DG26" i="12" s="1"/>
  <c r="AV28" i="12"/>
  <c r="DG28" i="12" s="1"/>
  <c r="AV29" i="12"/>
  <c r="DG29" i="12" s="1"/>
  <c r="CA25" i="12"/>
  <c r="AV25" i="12"/>
  <c r="DG25" i="12" s="1"/>
  <c r="CA24" i="12"/>
  <c r="AV24" i="12"/>
  <c r="DG24" i="12" s="1"/>
  <c r="CA23" i="12"/>
  <c r="AV23" i="12"/>
  <c r="DG23" i="12" s="1"/>
  <c r="CA22" i="12"/>
  <c r="AV22" i="12"/>
  <c r="DG22" i="12" s="1"/>
  <c r="AV10" i="12"/>
  <c r="DG10" i="12" s="1"/>
  <c r="CA10" i="12"/>
  <c r="BZ24" i="12"/>
  <c r="D35" i="12"/>
  <c r="BZ8" i="12"/>
  <c r="AU24" i="12"/>
  <c r="DF24" i="12" s="1"/>
  <c r="BZ29" i="12"/>
  <c r="AU8" i="12"/>
  <c r="DF8" i="12" s="1"/>
  <c r="AU25" i="12"/>
  <c r="DF25" i="12" s="1"/>
  <c r="BZ23" i="12"/>
  <c r="BZ25" i="12"/>
  <c r="AU23" i="12"/>
  <c r="DF23" i="12" s="1"/>
  <c r="AU26" i="12"/>
  <c r="DF26" i="12" s="1"/>
  <c r="BZ7" i="12"/>
  <c r="BZ22" i="12"/>
  <c r="BZ26" i="12"/>
  <c r="AU22" i="12"/>
  <c r="DF22" i="12" s="1"/>
  <c r="AU7" i="12"/>
  <c r="DF7" i="12" s="1"/>
  <c r="AU27" i="12"/>
  <c r="DF27" i="12" s="1"/>
  <c r="BZ27" i="12"/>
  <c r="AU29" i="12"/>
  <c r="DF29" i="12" s="1"/>
  <c r="AU9" i="12"/>
  <c r="DF9" i="12" s="1"/>
  <c r="AU30" i="12"/>
  <c r="DF30" i="12" s="1"/>
  <c r="BZ6" i="12"/>
  <c r="BZ28" i="12"/>
  <c r="BZ30" i="12"/>
  <c r="AU28" i="12"/>
  <c r="DF28" i="12" s="1"/>
  <c r="AU10" i="12"/>
  <c r="DF10" i="12" s="1"/>
  <c r="D33" i="12"/>
  <c r="BZ9" i="12"/>
  <c r="AU6" i="12"/>
  <c r="DF6" i="12" s="1"/>
  <c r="BZ10" i="12"/>
  <c r="D5" i="12"/>
  <c r="D42" i="12"/>
  <c r="D34" i="12"/>
  <c r="D37" i="12"/>
  <c r="AU11" i="12"/>
  <c r="DF11" i="12" s="1"/>
  <c r="D36" i="12"/>
  <c r="BY24" i="12"/>
  <c r="AT6" i="12"/>
  <c r="DE6" i="12" s="1"/>
  <c r="AT24" i="12"/>
  <c r="DE24" i="12" s="1"/>
  <c r="C34" i="12"/>
  <c r="C5" i="12"/>
  <c r="BY23" i="12"/>
  <c r="BY29" i="12"/>
  <c r="AT25" i="12"/>
  <c r="DE25" i="12" s="1"/>
  <c r="BY22" i="12"/>
  <c r="AT22" i="12"/>
  <c r="DE22" i="12" s="1"/>
  <c r="C35" i="12"/>
  <c r="C37" i="12"/>
  <c r="C42" i="12"/>
  <c r="AT30" i="12"/>
  <c r="DE30" i="12" s="1"/>
  <c r="BY25" i="12"/>
  <c r="BY30" i="12"/>
  <c r="AT10" i="12"/>
  <c r="DE10" i="12" s="1"/>
  <c r="AT23" i="12"/>
  <c r="DE23" i="12" s="1"/>
  <c r="BY10" i="12"/>
  <c r="BY9" i="12"/>
  <c r="AT9" i="12"/>
  <c r="DE9" i="12" s="1"/>
  <c r="AT11" i="12"/>
  <c r="DE11" i="12" s="1"/>
  <c r="AT28" i="12"/>
  <c r="DE28" i="12" s="1"/>
  <c r="BY8" i="12"/>
  <c r="BY28" i="12"/>
  <c r="AT8" i="12"/>
  <c r="DE8" i="12" s="1"/>
  <c r="AT29" i="12"/>
  <c r="DE29" i="12" s="1"/>
  <c r="BY27" i="12"/>
  <c r="BY7" i="12"/>
  <c r="C36" i="12"/>
  <c r="AT7" i="12"/>
  <c r="DE7" i="12" s="1"/>
  <c r="AT27" i="12"/>
  <c r="DE27" i="12" s="1"/>
  <c r="BY6" i="12"/>
  <c r="BY26" i="12"/>
  <c r="C33" i="12"/>
  <c r="AT26" i="12"/>
  <c r="DE26" i="12" s="1"/>
  <c r="BX24" i="12"/>
  <c r="AS24" i="12"/>
  <c r="DD24" i="12" s="1"/>
  <c r="DC23" i="12"/>
  <c r="BX23" i="12"/>
  <c r="AS23" i="12"/>
  <c r="DD23" i="12" s="1"/>
  <c r="DC22" i="12"/>
  <c r="BX22" i="12"/>
  <c r="DC29" i="12"/>
  <c r="AS22" i="12"/>
  <c r="DD22" i="12" s="1"/>
  <c r="AS30" i="12"/>
  <c r="DD30" i="12" s="1"/>
  <c r="BX30" i="12"/>
  <c r="AS10" i="12"/>
  <c r="DD10" i="12" s="1"/>
  <c r="BX10" i="12"/>
  <c r="DC30" i="12"/>
  <c r="AS11" i="12"/>
  <c r="DD11" i="12" s="1"/>
  <c r="BX8" i="12"/>
  <c r="AS8" i="12"/>
  <c r="DD8" i="12" s="1"/>
  <c r="BX7" i="12"/>
  <c r="AS7" i="12"/>
  <c r="DD7" i="12" s="1"/>
  <c r="B33" i="12"/>
  <c r="BX6" i="12"/>
  <c r="AS6" i="12"/>
  <c r="DD6" i="12" s="1"/>
  <c r="B5" i="12"/>
  <c r="BX28" i="12"/>
  <c r="BX29" i="12"/>
  <c r="AS25" i="12"/>
  <c r="DD25" i="12" s="1"/>
  <c r="DC27" i="12"/>
  <c r="AS9" i="12"/>
  <c r="DD9" i="12" s="1"/>
  <c r="B36" i="12"/>
  <c r="DC24" i="12"/>
  <c r="BX9" i="12"/>
  <c r="B42" i="12"/>
  <c r="B35" i="12"/>
  <c r="B37" i="12"/>
  <c r="AS28" i="12"/>
  <c r="DD28" i="12" s="1"/>
  <c r="AS29" i="12"/>
  <c r="DD29" i="12" s="1"/>
  <c r="BX27" i="12"/>
  <c r="AS27" i="12"/>
  <c r="DD27" i="12" s="1"/>
  <c r="B34" i="12"/>
  <c r="BX26" i="12"/>
  <c r="AS26" i="12"/>
  <c r="DD26" i="12" s="1"/>
  <c r="BX25" i="12"/>
  <c r="AM30" i="11"/>
  <c r="AO30" i="11"/>
  <c r="AI30" i="11"/>
  <c r="AP30" i="11"/>
  <c r="AH30" i="11"/>
  <c r="AN30" i="11"/>
  <c r="AK30" i="11"/>
  <c r="AJ30" i="11"/>
  <c r="AQ30" i="11"/>
  <c r="AL30" i="11"/>
  <c r="AI29" i="11"/>
  <c r="AK29" i="11"/>
  <c r="AL29" i="11"/>
  <c r="AM29" i="11"/>
  <c r="AH29" i="11"/>
  <c r="AJ29" i="11" s="1"/>
  <c r="AO29" i="11"/>
  <c r="AP29" i="11"/>
  <c r="AQ29" i="11"/>
  <c r="AN29" i="11"/>
  <c r="AO28" i="11"/>
  <c r="AM28" i="11"/>
  <c r="AL28" i="11"/>
  <c r="AK28" i="11"/>
  <c r="AN28" i="11"/>
  <c r="AH28" i="11"/>
  <c r="AJ28" i="11" s="1"/>
  <c r="AI28" i="11"/>
  <c r="AQ28" i="11"/>
  <c r="AP28" i="11"/>
  <c r="AM27" i="11"/>
  <c r="AO27" i="11"/>
  <c r="AQ27" i="11"/>
  <c r="AI27" i="11"/>
  <c r="AH27" i="11"/>
  <c r="AJ27" i="11"/>
  <c r="AL27" i="11"/>
  <c r="AN27" i="11"/>
  <c r="AP27" i="11"/>
  <c r="AK27" i="11"/>
  <c r="AK26" i="11"/>
  <c r="AN26" i="11"/>
  <c r="AM26" i="11"/>
  <c r="AH26" i="11"/>
  <c r="AJ26" i="11" s="1"/>
  <c r="AO26" i="11"/>
  <c r="AI26" i="11"/>
  <c r="AP26" i="11"/>
  <c r="AQ26" i="11"/>
  <c r="AL26" i="11"/>
  <c r="AN25" i="11"/>
  <c r="AL25" i="11"/>
  <c r="AI25" i="11"/>
  <c r="AH25" i="11"/>
  <c r="AJ25" i="11" s="1"/>
  <c r="AM25" i="11"/>
  <c r="AK25" i="11"/>
  <c r="AO25" i="11"/>
  <c r="AP25" i="11"/>
  <c r="AQ25" i="11"/>
  <c r="AO24" i="11"/>
  <c r="AL24" i="11"/>
  <c r="AH24" i="11"/>
  <c r="AJ24" i="11" s="1"/>
  <c r="AI24" i="11"/>
  <c r="AK24" i="11"/>
  <c r="AP24" i="11"/>
  <c r="AN24" i="11"/>
  <c r="AM24" i="11"/>
  <c r="AQ24" i="11"/>
  <c r="AL23" i="11"/>
  <c r="AM23" i="11"/>
  <c r="AI23" i="11"/>
  <c r="AP23" i="11"/>
  <c r="AQ23" i="11"/>
  <c r="AN23" i="11"/>
  <c r="AO23" i="11"/>
  <c r="AH23" i="11"/>
  <c r="AJ23" i="11"/>
  <c r="AK23" i="11"/>
  <c r="AN22" i="11"/>
  <c r="AQ22" i="11"/>
  <c r="AK22" i="11"/>
  <c r="AH22" i="11"/>
  <c r="AJ22" i="11" s="1"/>
  <c r="AO22" i="11"/>
  <c r="AP22" i="11"/>
  <c r="AL22" i="11"/>
  <c r="AM22" i="11"/>
  <c r="AI22" i="11"/>
  <c r="AO21" i="11"/>
  <c r="AQ21" i="11"/>
  <c r="AL21" i="11"/>
  <c r="AI21" i="11"/>
  <c r="AN21" i="11"/>
  <c r="AK21" i="11"/>
  <c r="AH21" i="11"/>
  <c r="AM21" i="11"/>
  <c r="AJ21" i="11"/>
  <c r="AP21" i="11"/>
  <c r="AL20" i="11"/>
  <c r="AK20" i="11"/>
  <c r="AH20" i="11"/>
  <c r="AJ20" i="11" s="1"/>
  <c r="AN20" i="11"/>
  <c r="AP20" i="11"/>
  <c r="AI20" i="11"/>
  <c r="AQ20" i="11"/>
  <c r="AO20" i="11"/>
  <c r="AM20" i="11"/>
  <c r="AO19" i="11"/>
  <c r="AP19" i="11"/>
  <c r="AM19" i="11"/>
  <c r="AI19" i="11"/>
  <c r="AK19" i="11"/>
  <c r="AQ19" i="11"/>
  <c r="AH19" i="11"/>
  <c r="AJ19" i="11" s="1"/>
  <c r="AL19" i="11"/>
  <c r="AN19" i="11"/>
  <c r="AP18" i="11"/>
  <c r="AQ18" i="11"/>
  <c r="AK18" i="11"/>
  <c r="AL18" i="11"/>
  <c r="AM18" i="11"/>
  <c r="AN18" i="11"/>
  <c r="AI18" i="11"/>
  <c r="AH18" i="11"/>
  <c r="AO18" i="11"/>
  <c r="AJ18" i="11"/>
  <c r="AQ17" i="11"/>
  <c r="AK17" i="11"/>
  <c r="AN17" i="11"/>
  <c r="AM17" i="11"/>
  <c r="AP17" i="11"/>
  <c r="AO17" i="11"/>
  <c r="AL17" i="11"/>
  <c r="AI17" i="11"/>
  <c r="AH17" i="11"/>
  <c r="AJ17" i="11" s="1"/>
  <c r="AK16" i="11"/>
  <c r="AH16" i="11"/>
  <c r="AL16" i="11"/>
  <c r="AM16" i="11"/>
  <c r="AP16" i="11"/>
  <c r="AQ16" i="11"/>
  <c r="AO16" i="11"/>
  <c r="AI16" i="11"/>
  <c r="AJ16" i="11"/>
  <c r="AN16" i="11"/>
  <c r="AL15" i="11"/>
  <c r="AQ15" i="11"/>
  <c r="AO15" i="11"/>
  <c r="AK15" i="11"/>
  <c r="AP15" i="11"/>
  <c r="AI15" i="11"/>
  <c r="AN15" i="11"/>
  <c r="AM15" i="11"/>
  <c r="AH15" i="11"/>
  <c r="AJ15" i="11" s="1"/>
  <c r="AH14" i="11"/>
  <c r="AI14" i="11"/>
  <c r="AJ14" i="11"/>
  <c r="AK14" i="11"/>
  <c r="AM14" i="11"/>
  <c r="AN14" i="11"/>
  <c r="AO14" i="11"/>
  <c r="AP14" i="11"/>
  <c r="AQ14" i="11"/>
  <c r="AL14" i="11"/>
  <c r="AK13" i="11"/>
  <c r="AL13" i="11"/>
  <c r="AN13" i="11"/>
  <c r="AO13" i="11"/>
  <c r="AP13" i="11"/>
  <c r="AQ13" i="11"/>
  <c r="AM13" i="11"/>
  <c r="AH13" i="11"/>
  <c r="AI13" i="11"/>
  <c r="AJ13" i="11"/>
  <c r="AH12" i="11"/>
  <c r="AI12" i="11"/>
  <c r="AJ12" i="11"/>
  <c r="AK12" i="11"/>
  <c r="AM12" i="11"/>
  <c r="AN12" i="11"/>
  <c r="AL12" i="11"/>
  <c r="AO12" i="11"/>
  <c r="AP12" i="11"/>
  <c r="AQ12" i="11"/>
  <c r="AQ11" i="11"/>
  <c r="AP11" i="11"/>
  <c r="AO11" i="11"/>
  <c r="AN11" i="11"/>
  <c r="AM11" i="11"/>
  <c r="AL11" i="11"/>
  <c r="AK11" i="11"/>
  <c r="AI11" i="11"/>
  <c r="AH11" i="11"/>
  <c r="AJ11" i="11" s="1"/>
  <c r="AP10" i="11"/>
  <c r="AO10" i="11"/>
  <c r="AN10" i="11"/>
  <c r="AM10" i="11"/>
  <c r="AK10" i="11"/>
  <c r="AI10" i="11"/>
  <c r="AH10" i="11"/>
  <c r="AJ10" i="11" s="1"/>
  <c r="AL10" i="11"/>
  <c r="AQ10" i="11"/>
  <c r="AM9" i="11"/>
  <c r="AK9" i="11"/>
  <c r="AI9" i="11"/>
  <c r="AH9" i="11"/>
  <c r="AJ9" i="11" s="1"/>
  <c r="AQ9" i="11"/>
  <c r="AP9" i="11"/>
  <c r="AO9" i="11"/>
  <c r="AN9" i="11"/>
  <c r="AL9" i="11"/>
  <c r="AH8" i="11"/>
  <c r="AI8" i="11"/>
  <c r="AP8" i="11"/>
  <c r="AJ8" i="11"/>
  <c r="AK8" i="11"/>
  <c r="AL8" i="11"/>
  <c r="AM8" i="11"/>
  <c r="AN8" i="11"/>
  <c r="AO8" i="11"/>
  <c r="AQ8" i="11"/>
  <c r="AI7" i="11"/>
  <c r="AO7" i="11"/>
  <c r="AL7" i="11"/>
  <c r="AH7" i="11"/>
  <c r="AJ7" i="11" s="1"/>
  <c r="AN7" i="11"/>
  <c r="AM7" i="11"/>
  <c r="AQ7" i="11"/>
  <c r="AP7" i="11"/>
  <c r="AK7" i="11"/>
  <c r="AP6" i="11"/>
  <c r="AO6" i="11"/>
  <c r="AN6" i="11"/>
  <c r="AM6" i="11"/>
  <c r="AK6" i="11"/>
  <c r="AI6" i="11"/>
  <c r="AH6" i="11"/>
  <c r="AJ6" i="11" s="1"/>
  <c r="AL6" i="11"/>
  <c r="AQ6" i="11"/>
  <c r="BW9" i="11"/>
  <c r="DC9" i="12" s="1"/>
  <c r="DB9" i="11"/>
  <c r="DB15" i="11"/>
  <c r="DB6" i="11"/>
  <c r="BW6" i="11"/>
  <c r="DC6" i="12" s="1"/>
  <c r="BW13" i="11"/>
  <c r="DC13" i="12" s="1"/>
  <c r="BW17" i="11"/>
  <c r="DC17" i="12" s="1"/>
  <c r="BW8" i="11"/>
  <c r="DC8" i="12" s="1"/>
  <c r="AF5" i="11"/>
  <c r="DB13" i="11"/>
  <c r="DB12" i="11"/>
  <c r="DB8" i="11"/>
  <c r="BW14" i="11"/>
  <c r="DC14" i="12" s="1"/>
  <c r="BW12" i="11"/>
  <c r="DC12" i="12" s="1"/>
  <c r="BW16" i="11"/>
  <c r="DC16" i="12" s="1"/>
  <c r="DB17" i="11"/>
  <c r="DB14" i="11"/>
  <c r="DB11" i="11"/>
  <c r="BW11" i="11"/>
  <c r="DC11" i="12" s="1"/>
  <c r="DB16" i="11"/>
  <c r="BW7" i="11"/>
  <c r="DC7" i="12" s="1"/>
  <c r="DB7" i="11"/>
  <c r="BW15" i="11"/>
  <c r="DC15" i="12" s="1"/>
  <c r="DB10" i="11"/>
  <c r="BW10" i="11"/>
  <c r="DC10" i="12" s="1"/>
  <c r="BV9" i="11"/>
  <c r="EG9" i="11" s="1"/>
  <c r="DA14" i="11"/>
  <c r="BV12" i="11"/>
  <c r="EG12" i="11" s="1"/>
  <c r="BV14" i="11"/>
  <c r="EG14" i="11" s="1"/>
  <c r="DA12" i="11"/>
  <c r="DA6" i="11"/>
  <c r="BV8" i="11"/>
  <c r="EG8" i="11" s="1"/>
  <c r="DA13" i="11"/>
  <c r="BV6" i="11"/>
  <c r="EG6" i="11" s="1"/>
  <c r="BV13" i="11"/>
  <c r="EG13" i="11" s="1"/>
  <c r="BV10" i="11"/>
  <c r="EG10" i="11" s="1"/>
  <c r="DA10" i="11"/>
  <c r="AE5" i="11"/>
  <c r="DA9" i="11"/>
  <c r="DA7" i="11"/>
  <c r="DA8" i="11"/>
  <c r="BV7" i="11"/>
  <c r="EG7" i="11" s="1"/>
  <c r="DA16" i="11"/>
  <c r="BV17" i="11"/>
  <c r="EG17" i="11" s="1"/>
  <c r="BV11" i="11"/>
  <c r="EG11" i="11" s="1"/>
  <c r="BV16" i="11"/>
  <c r="EG16" i="11" s="1"/>
  <c r="DA17" i="11"/>
  <c r="DA11" i="11"/>
  <c r="DA15" i="11"/>
  <c r="BV15" i="11"/>
  <c r="EG15" i="11" s="1"/>
  <c r="BU9" i="11"/>
  <c r="EF9" i="11" s="1"/>
  <c r="CZ11" i="11"/>
  <c r="BU13" i="11"/>
  <c r="EF13" i="11" s="1"/>
  <c r="BU11" i="11"/>
  <c r="EF11" i="11" s="1"/>
  <c r="CZ6" i="11"/>
  <c r="CZ15" i="11"/>
  <c r="CZ16" i="11"/>
  <c r="BU6" i="11"/>
  <c r="EF6" i="11" s="1"/>
  <c r="BU7" i="11"/>
  <c r="EF7" i="11" s="1"/>
  <c r="AD5" i="11"/>
  <c r="CZ17" i="11"/>
  <c r="CZ8" i="11"/>
  <c r="BU15" i="11"/>
  <c r="EF15" i="11" s="1"/>
  <c r="CZ12" i="11"/>
  <c r="CZ14" i="11"/>
  <c r="CZ9" i="11"/>
  <c r="BU17" i="11"/>
  <c r="EF17" i="11" s="1"/>
  <c r="BU12" i="11"/>
  <c r="EF12" i="11" s="1"/>
  <c r="BU8" i="11"/>
  <c r="EF8" i="11" s="1"/>
  <c r="BU16" i="11"/>
  <c r="EF16" i="11" s="1"/>
  <c r="CZ7" i="11"/>
  <c r="CZ10" i="11"/>
  <c r="BU14" i="11"/>
  <c r="EF14" i="11" s="1"/>
  <c r="CZ13" i="11"/>
  <c r="BU10" i="11"/>
  <c r="EF10" i="11" s="1"/>
  <c r="BT9" i="11"/>
  <c r="EE9" i="11" s="1"/>
  <c r="CY6" i="11"/>
  <c r="BT6" i="11"/>
  <c r="EE6" i="11" s="1"/>
  <c r="AC5" i="11"/>
  <c r="CY8" i="11"/>
  <c r="BT12" i="11"/>
  <c r="EE12" i="11" s="1"/>
  <c r="BT8" i="11"/>
  <c r="EE8" i="11" s="1"/>
  <c r="CY14" i="11"/>
  <c r="BT14" i="11"/>
  <c r="EE14" i="11" s="1"/>
  <c r="CY12" i="11"/>
  <c r="BT17" i="11"/>
  <c r="EE17" i="11" s="1"/>
  <c r="CY17" i="11"/>
  <c r="BT15" i="11"/>
  <c r="EE15" i="11" s="1"/>
  <c r="CY13" i="11"/>
  <c r="BT13" i="11"/>
  <c r="EE13" i="11" s="1"/>
  <c r="BT10" i="11"/>
  <c r="EE10" i="11" s="1"/>
  <c r="CY10" i="11"/>
  <c r="CY15" i="11"/>
  <c r="CY11" i="11"/>
  <c r="CY16" i="11"/>
  <c r="CY7" i="11"/>
  <c r="CY9" i="11"/>
  <c r="BT11" i="11"/>
  <c r="EE11" i="11" s="1"/>
  <c r="BT16" i="11"/>
  <c r="EE16" i="11" s="1"/>
  <c r="BT7" i="11"/>
  <c r="EE7" i="11" s="1"/>
  <c r="BS9" i="11"/>
  <c r="ED9" i="11" s="1"/>
  <c r="CX10" i="11"/>
  <c r="BS15" i="11"/>
  <c r="ED15" i="11" s="1"/>
  <c r="CX15" i="11"/>
  <c r="CX13" i="11"/>
  <c r="BS8" i="11"/>
  <c r="ED8" i="11" s="1"/>
  <c r="BS17" i="11"/>
  <c r="ED17" i="11" s="1"/>
  <c r="CX7" i="11"/>
  <c r="CX17" i="11"/>
  <c r="CX14" i="11"/>
  <c r="CX11" i="11"/>
  <c r="BS12" i="11"/>
  <c r="ED12" i="11" s="1"/>
  <c r="BS16" i="11"/>
  <c r="ED16" i="11" s="1"/>
  <c r="CX9" i="11"/>
  <c r="CX16" i="11"/>
  <c r="BS6" i="11"/>
  <c r="ED6" i="11" s="1"/>
  <c r="BS11" i="11"/>
  <c r="ED11" i="11" s="1"/>
  <c r="BS10" i="11"/>
  <c r="ED10" i="11" s="1"/>
  <c r="BS13" i="11"/>
  <c r="ED13" i="11" s="1"/>
  <c r="CX6" i="11"/>
  <c r="CX12" i="11"/>
  <c r="BS7" i="11"/>
  <c r="ED7" i="11" s="1"/>
  <c r="BS14" i="11"/>
  <c r="ED14" i="11" s="1"/>
  <c r="AB5" i="11"/>
  <c r="CX8" i="11"/>
  <c r="CW10" i="11"/>
  <c r="BR10" i="11"/>
  <c r="EC10" i="11" s="1"/>
  <c r="CW11" i="11"/>
  <c r="CW9" i="11"/>
  <c r="BR9" i="11"/>
  <c r="EC9" i="11" s="1"/>
  <c r="CW8" i="11"/>
  <c r="CW17" i="11"/>
  <c r="BR13" i="11"/>
  <c r="EC13" i="11" s="1"/>
  <c r="BR17" i="11"/>
  <c r="EC17" i="11" s="1"/>
  <c r="CW16" i="11"/>
  <c r="BR16" i="11"/>
  <c r="EC16" i="11" s="1"/>
  <c r="AA5" i="11"/>
  <c r="BR6" i="11"/>
  <c r="EC6" i="11" s="1"/>
  <c r="CW6" i="11"/>
  <c r="BR7" i="11"/>
  <c r="EC7" i="11" s="1"/>
  <c r="CW7" i="11"/>
  <c r="BR8" i="11"/>
  <c r="EC8" i="11" s="1"/>
  <c r="CW15" i="11"/>
  <c r="BR15" i="11"/>
  <c r="EC15" i="11" s="1"/>
  <c r="CW14" i="11"/>
  <c r="BR14" i="11"/>
  <c r="EC14" i="11" s="1"/>
  <c r="CW13" i="11"/>
  <c r="CW12" i="11"/>
  <c r="BR12" i="11"/>
  <c r="EC12" i="11" s="1"/>
  <c r="BR11" i="11"/>
  <c r="EC11" i="11" s="1"/>
  <c r="CV11" i="11"/>
  <c r="CV16" i="11"/>
  <c r="CV17" i="11"/>
  <c r="CV13" i="11"/>
  <c r="BQ10" i="11"/>
  <c r="EB10" i="11" s="1"/>
  <c r="CV12" i="11"/>
  <c r="CV7" i="11"/>
  <c r="BQ15" i="11"/>
  <c r="EB15" i="11" s="1"/>
  <c r="BQ13" i="11"/>
  <c r="EB13" i="11" s="1"/>
  <c r="CV9" i="11"/>
  <c r="BQ8" i="11"/>
  <c r="EB8" i="11" s="1"/>
  <c r="CV10" i="11"/>
  <c r="BQ7" i="11"/>
  <c r="EB7" i="11" s="1"/>
  <c r="BQ16" i="11"/>
  <c r="EB16" i="11" s="1"/>
  <c r="CV15" i="11"/>
  <c r="BQ11" i="11"/>
  <c r="EB11" i="11" s="1"/>
  <c r="BQ17" i="11"/>
  <c r="EB17" i="11" s="1"/>
  <c r="BQ9" i="11"/>
  <c r="EB9" i="11" s="1"/>
  <c r="Z5" i="11"/>
  <c r="BQ14" i="11"/>
  <c r="EB14" i="11" s="1"/>
  <c r="BQ6" i="11"/>
  <c r="EB6" i="11" s="1"/>
  <c r="CV8" i="11"/>
  <c r="BQ12" i="11"/>
  <c r="EB12" i="11" s="1"/>
  <c r="CV14" i="11"/>
  <c r="CV6" i="11"/>
  <c r="CU13" i="11"/>
  <c r="BP7" i="11"/>
  <c r="EA7" i="11" s="1"/>
  <c r="CU12" i="11"/>
  <c r="BP13" i="11"/>
  <c r="EA13" i="11" s="1"/>
  <c r="BP11" i="11"/>
  <c r="EA11" i="11" s="1"/>
  <c r="Y5" i="11"/>
  <c r="BP9" i="11"/>
  <c r="EA9" i="11" s="1"/>
  <c r="BP15" i="11"/>
  <c r="EA15" i="11" s="1"/>
  <c r="BP14" i="11"/>
  <c r="EA14" i="11" s="1"/>
  <c r="CU8" i="11"/>
  <c r="CU6" i="11"/>
  <c r="CU17" i="11"/>
  <c r="CU14" i="11"/>
  <c r="BP17" i="11"/>
  <c r="EA17" i="11" s="1"/>
  <c r="CU16" i="11"/>
  <c r="CU11" i="11"/>
  <c r="BP8" i="11"/>
  <c r="EA8" i="11" s="1"/>
  <c r="CU15" i="11"/>
  <c r="BP12" i="11"/>
  <c r="EA12" i="11" s="1"/>
  <c r="BP6" i="11"/>
  <c r="EA6" i="11" s="1"/>
  <c r="BP16" i="11"/>
  <c r="EA16" i="11" s="1"/>
  <c r="CU10" i="11"/>
  <c r="CU9" i="11"/>
  <c r="CU7" i="11"/>
  <c r="BP10" i="11"/>
  <c r="EA10" i="11" s="1"/>
  <c r="BO6" i="11"/>
  <c r="DZ6" i="11" s="1"/>
  <c r="BO14" i="11"/>
  <c r="DZ14" i="11" s="1"/>
  <c r="CT6" i="11"/>
  <c r="BO12" i="11"/>
  <c r="DZ12" i="11" s="1"/>
  <c r="CT15" i="11"/>
  <c r="BO15" i="11"/>
  <c r="DZ15" i="11" s="1"/>
  <c r="BO10" i="11"/>
  <c r="DZ10" i="11" s="1"/>
  <c r="CT11" i="11"/>
  <c r="BO9" i="11"/>
  <c r="DZ9" i="11" s="1"/>
  <c r="BO17" i="11"/>
  <c r="DZ17" i="11" s="1"/>
  <c r="CT7" i="11"/>
  <c r="BO11" i="11"/>
  <c r="DZ11" i="11" s="1"/>
  <c r="BO16" i="11"/>
  <c r="DZ16" i="11" s="1"/>
  <c r="CT17" i="11"/>
  <c r="X5" i="11"/>
  <c r="CT16" i="11"/>
  <c r="CT10" i="11"/>
  <c r="CT9" i="11"/>
  <c r="BO13" i="11"/>
  <c r="DZ13" i="11" s="1"/>
  <c r="CT12" i="11"/>
  <c r="CT8" i="11"/>
  <c r="BO8" i="11"/>
  <c r="DZ8" i="11" s="1"/>
  <c r="BO7" i="11"/>
  <c r="DZ7" i="11" s="1"/>
  <c r="CT14" i="11"/>
  <c r="CT13" i="11"/>
  <c r="CS8" i="11"/>
  <c r="BN15" i="11"/>
  <c r="DY15" i="11" s="1"/>
  <c r="CS7" i="11"/>
  <c r="BN8" i="11"/>
  <c r="DY8" i="11" s="1"/>
  <c r="CS11" i="11"/>
  <c r="CS6" i="11"/>
  <c r="BN10" i="11"/>
  <c r="DY10" i="11" s="1"/>
  <c r="CS13" i="11"/>
  <c r="BN9" i="11"/>
  <c r="DY9" i="11" s="1"/>
  <c r="BN11" i="11"/>
  <c r="DY11" i="11" s="1"/>
  <c r="BN7" i="11"/>
  <c r="DY7" i="11" s="1"/>
  <c r="W5" i="11"/>
  <c r="CS9" i="11"/>
  <c r="CS12" i="11"/>
  <c r="BN13" i="11"/>
  <c r="DY13" i="11" s="1"/>
  <c r="BN6" i="11"/>
  <c r="DY6" i="11" s="1"/>
  <c r="CS10" i="11"/>
  <c r="BN14" i="11"/>
  <c r="DY14" i="11" s="1"/>
  <c r="CS17" i="11"/>
  <c r="BN17" i="11"/>
  <c r="DY17" i="11" s="1"/>
  <c r="CS14" i="11"/>
  <c r="CS16" i="11"/>
  <c r="BN12" i="11"/>
  <c r="DY12" i="11" s="1"/>
  <c r="BN16" i="11"/>
  <c r="DY16" i="11" s="1"/>
  <c r="CS15" i="11"/>
  <c r="CR13" i="11"/>
  <c r="CR16" i="11"/>
  <c r="BM7" i="11"/>
  <c r="DX7" i="11" s="1"/>
  <c r="CR7" i="11"/>
  <c r="CR11" i="11"/>
  <c r="CR8" i="11"/>
  <c r="CR17" i="11"/>
  <c r="V5" i="11"/>
  <c r="BM12" i="11"/>
  <c r="DX12" i="11" s="1"/>
  <c r="BM15" i="11"/>
  <c r="DX15" i="11" s="1"/>
  <c r="CR9" i="11"/>
  <c r="BM14" i="11"/>
  <c r="DX14" i="11" s="1"/>
  <c r="BM9" i="11"/>
  <c r="DX9" i="11" s="1"/>
  <c r="CR15" i="11"/>
  <c r="CR10" i="11"/>
  <c r="BM17" i="11"/>
  <c r="DX17" i="11" s="1"/>
  <c r="BM6" i="11"/>
  <c r="DX6" i="11" s="1"/>
  <c r="BM8" i="11"/>
  <c r="DX8" i="11" s="1"/>
  <c r="CR12" i="11"/>
  <c r="CR14" i="11"/>
  <c r="BM11" i="11"/>
  <c r="DX11" i="11" s="1"/>
  <c r="BM10" i="11"/>
  <c r="DX10" i="11" s="1"/>
  <c r="BM13" i="11"/>
  <c r="DX13" i="11" s="1"/>
  <c r="CR6" i="11"/>
  <c r="BM16" i="11"/>
  <c r="DX16" i="11" s="1"/>
  <c r="U5" i="11"/>
  <c r="BL17" i="11"/>
  <c r="DW17" i="11" s="1"/>
  <c r="CQ11" i="11"/>
  <c r="CQ17" i="11"/>
  <c r="CQ14" i="11"/>
  <c r="BL14" i="11"/>
  <c r="DW14" i="11" s="1"/>
  <c r="BL6" i="11"/>
  <c r="DW6" i="11" s="1"/>
  <c r="CQ12" i="11"/>
  <c r="BL16" i="11"/>
  <c r="DW16" i="11" s="1"/>
  <c r="BL11" i="11"/>
  <c r="DW11" i="11" s="1"/>
  <c r="BL13" i="11"/>
  <c r="DW13" i="11" s="1"/>
  <c r="CQ8" i="11"/>
  <c r="CQ9" i="11"/>
  <c r="CQ7" i="11"/>
  <c r="BL9" i="11"/>
  <c r="DW9" i="11" s="1"/>
  <c r="BL10" i="11"/>
  <c r="DW10" i="11" s="1"/>
  <c r="CQ10" i="11"/>
  <c r="CQ16" i="11"/>
  <c r="CQ13" i="11"/>
  <c r="BL7" i="11"/>
  <c r="DW7" i="11" s="1"/>
  <c r="BL8" i="11"/>
  <c r="DW8" i="11" s="1"/>
  <c r="CQ15" i="11"/>
  <c r="BL15" i="11"/>
  <c r="DW15" i="11" s="1"/>
  <c r="CQ6" i="11"/>
  <c r="BL12" i="11"/>
  <c r="DW12" i="11" s="1"/>
  <c r="CP9" i="11"/>
  <c r="BK9" i="11"/>
  <c r="DV9" i="11" s="1"/>
  <c r="T5" i="11"/>
  <c r="CP15" i="11"/>
  <c r="CP17" i="11"/>
  <c r="BK6" i="11"/>
  <c r="DV6" i="11" s="1"/>
  <c r="CP13" i="11"/>
  <c r="BK10" i="11"/>
  <c r="DV10" i="11" s="1"/>
  <c r="CP7" i="11"/>
  <c r="CP11" i="11"/>
  <c r="CP8" i="11"/>
  <c r="BK13" i="11"/>
  <c r="DV13" i="11" s="1"/>
  <c r="CP12" i="11"/>
  <c r="CP10" i="11"/>
  <c r="BK14" i="11"/>
  <c r="DV14" i="11" s="1"/>
  <c r="BK11" i="11"/>
  <c r="DV11" i="11" s="1"/>
  <c r="CP14" i="11"/>
  <c r="CP16" i="11"/>
  <c r="BK8" i="11"/>
  <c r="DV8" i="11" s="1"/>
  <c r="BK7" i="11"/>
  <c r="DV7" i="11" s="1"/>
  <c r="BK16" i="11"/>
  <c r="DV16" i="11" s="1"/>
  <c r="BK12" i="11"/>
  <c r="DV12" i="11" s="1"/>
  <c r="BK15" i="11"/>
  <c r="DV15" i="11" s="1"/>
  <c r="CP6" i="11"/>
  <c r="BK17" i="11"/>
  <c r="DV17" i="11" s="1"/>
  <c r="CO15" i="11"/>
  <c r="BJ8" i="11"/>
  <c r="DU8" i="11" s="1"/>
  <c r="CO17" i="11"/>
  <c r="BJ6" i="11"/>
  <c r="DU6" i="11" s="1"/>
  <c r="S5" i="11"/>
  <c r="CO7" i="11"/>
  <c r="BJ11" i="11"/>
  <c r="DU11" i="11" s="1"/>
  <c r="CO6" i="11"/>
  <c r="BJ14" i="11"/>
  <c r="DU14" i="11" s="1"/>
  <c r="CO12" i="11"/>
  <c r="BJ13" i="11"/>
  <c r="DU13" i="11" s="1"/>
  <c r="CO10" i="11"/>
  <c r="BJ7" i="11"/>
  <c r="DU7" i="11" s="1"/>
  <c r="CO13" i="11"/>
  <c r="BJ10" i="11"/>
  <c r="DU10" i="11" s="1"/>
  <c r="BJ15" i="11"/>
  <c r="DU15" i="11" s="1"/>
  <c r="BJ12" i="11"/>
  <c r="DU12" i="11" s="1"/>
  <c r="BJ16" i="11"/>
  <c r="DU16" i="11" s="1"/>
  <c r="BJ17" i="11"/>
  <c r="DU17" i="11" s="1"/>
  <c r="CO9" i="11"/>
  <c r="CO16" i="11"/>
  <c r="CO14" i="11"/>
  <c r="BJ9" i="11"/>
  <c r="DU9" i="11" s="1"/>
  <c r="CO11" i="11"/>
  <c r="CO8" i="11"/>
  <c r="BI10" i="11"/>
  <c r="DT10" i="11" s="1"/>
  <c r="CN10" i="11"/>
  <c r="BI17" i="11"/>
  <c r="DT17" i="11" s="1"/>
  <c r="BI11" i="11"/>
  <c r="DT11" i="11" s="1"/>
  <c r="CN11" i="11"/>
  <c r="BI8" i="11"/>
  <c r="DT8" i="11" s="1"/>
  <c r="CN15" i="11"/>
  <c r="BI15" i="11"/>
  <c r="DT15" i="11" s="1"/>
  <c r="BI12" i="11"/>
  <c r="DT12" i="11" s="1"/>
  <c r="CN14" i="11"/>
  <c r="CN8" i="11"/>
  <c r="BI14" i="11"/>
  <c r="DT14" i="11" s="1"/>
  <c r="CN12" i="11"/>
  <c r="CN13" i="11"/>
  <c r="BI13" i="11"/>
  <c r="DT13" i="11" s="1"/>
  <c r="CN17" i="11"/>
  <c r="CN16" i="11"/>
  <c r="BI16" i="11"/>
  <c r="DT16" i="11" s="1"/>
  <c r="R5" i="11"/>
  <c r="BI6" i="11"/>
  <c r="DT6" i="11" s="1"/>
  <c r="CN6" i="11"/>
  <c r="BI9" i="11"/>
  <c r="DT9" i="11" s="1"/>
  <c r="CN9" i="11"/>
  <c r="BI7" i="11"/>
  <c r="DT7" i="11" s="1"/>
  <c r="CN7" i="11"/>
  <c r="BH17" i="11"/>
  <c r="DS17" i="11" s="1"/>
  <c r="BH13" i="11"/>
  <c r="DS13" i="11" s="1"/>
  <c r="BH8" i="11"/>
  <c r="DS8" i="11" s="1"/>
  <c r="BH7" i="11"/>
  <c r="DS7" i="11" s="1"/>
  <c r="CM10" i="11"/>
  <c r="BH14" i="11"/>
  <c r="DS14" i="11" s="1"/>
  <c r="CM17" i="11"/>
  <c r="BH16" i="11"/>
  <c r="DS16" i="11" s="1"/>
  <c r="CM15" i="11"/>
  <c r="BH6" i="11"/>
  <c r="DS6" i="11" s="1"/>
  <c r="CM12" i="11"/>
  <c r="BH11" i="11"/>
  <c r="DS11" i="11" s="1"/>
  <c r="BH15" i="11"/>
  <c r="DS15" i="11" s="1"/>
  <c r="CM11" i="11"/>
  <c r="BH12" i="11"/>
  <c r="DS12" i="11" s="1"/>
  <c r="CM9" i="11"/>
  <c r="CM8" i="11"/>
  <c r="BH9" i="11"/>
  <c r="DS9" i="11" s="1"/>
  <c r="CM14" i="11"/>
  <c r="CM16" i="11"/>
  <c r="CM6" i="11"/>
  <c r="CM7" i="11"/>
  <c r="Q5" i="11"/>
  <c r="BH10" i="11"/>
  <c r="DS10" i="11" s="1"/>
  <c r="CM13" i="11"/>
  <c r="BG6" i="11"/>
  <c r="DR6" i="11" s="1"/>
  <c r="CL7" i="11"/>
  <c r="P5" i="11"/>
  <c r="BG7" i="11"/>
  <c r="DR7" i="11" s="1"/>
  <c r="BG15" i="11"/>
  <c r="DR15" i="11" s="1"/>
  <c r="CL11" i="11"/>
  <c r="BG12" i="11"/>
  <c r="DR12" i="11" s="1"/>
  <c r="BG16" i="11"/>
  <c r="DR16" i="11" s="1"/>
  <c r="BG9" i="11"/>
  <c r="DR9" i="11" s="1"/>
  <c r="BG11" i="11"/>
  <c r="DR11" i="11" s="1"/>
  <c r="CL6" i="11"/>
  <c r="CL8" i="11"/>
  <c r="CL9" i="11"/>
  <c r="CL16" i="11"/>
  <c r="CL14" i="11"/>
  <c r="CL12" i="11"/>
  <c r="BG8" i="11"/>
  <c r="DR8" i="11" s="1"/>
  <c r="CL17" i="11"/>
  <c r="CL10" i="11"/>
  <c r="CL15" i="11"/>
  <c r="BG10" i="11"/>
  <c r="DR10" i="11" s="1"/>
  <c r="BG14" i="11"/>
  <c r="DR14" i="11" s="1"/>
  <c r="BG13" i="11"/>
  <c r="DR13" i="11" s="1"/>
  <c r="CL13" i="11"/>
  <c r="BG17" i="11"/>
  <c r="DR17" i="11" s="1"/>
  <c r="CK17" i="11"/>
  <c r="CK6" i="11"/>
  <c r="BF7" i="11"/>
  <c r="DQ7" i="11" s="1"/>
  <c r="BF8" i="11"/>
  <c r="DQ8" i="11" s="1"/>
  <c r="CK16" i="11"/>
  <c r="BF13" i="11"/>
  <c r="DQ13" i="11" s="1"/>
  <c r="CK7" i="11"/>
  <c r="BF17" i="11"/>
  <c r="DQ17" i="11" s="1"/>
  <c r="BF9" i="11"/>
  <c r="DQ9" i="11" s="1"/>
  <c r="BF11" i="11"/>
  <c r="DQ11" i="11" s="1"/>
  <c r="BF10" i="11"/>
  <c r="DQ10" i="11" s="1"/>
  <c r="BF14" i="11"/>
  <c r="DQ14" i="11" s="1"/>
  <c r="CK9" i="11"/>
  <c r="BF6" i="11"/>
  <c r="DQ6" i="11" s="1"/>
  <c r="CK8" i="11"/>
  <c r="BF12" i="11"/>
  <c r="DQ12" i="11" s="1"/>
  <c r="BF15" i="11"/>
  <c r="DQ15" i="11" s="1"/>
  <c r="CK15" i="11"/>
  <c r="O5" i="11"/>
  <c r="BF16" i="11"/>
  <c r="DQ16" i="11" s="1"/>
  <c r="CK13" i="11"/>
  <c r="CK10" i="11"/>
  <c r="CK12" i="11"/>
  <c r="CK11" i="11"/>
  <c r="CK14" i="11"/>
  <c r="BE10" i="11"/>
  <c r="DP10" i="11" s="1"/>
  <c r="BE7" i="11"/>
  <c r="DP7" i="11" s="1"/>
  <c r="CJ12" i="11"/>
  <c r="CJ7" i="11"/>
  <c r="CJ10" i="11"/>
  <c r="CJ9" i="11"/>
  <c r="BE12" i="11"/>
  <c r="DP12" i="11" s="1"/>
  <c r="CJ16" i="11"/>
  <c r="CJ14" i="11"/>
  <c r="CJ11" i="11"/>
  <c r="CJ6" i="11"/>
  <c r="CJ17" i="11"/>
  <c r="CJ8" i="11"/>
  <c r="N5" i="11"/>
  <c r="BE17" i="11"/>
  <c r="DP17" i="11" s="1"/>
  <c r="BE6" i="11"/>
  <c r="DP6" i="11" s="1"/>
  <c r="BE16" i="11"/>
  <c r="DP16" i="11" s="1"/>
  <c r="BE11" i="11"/>
  <c r="DP11" i="11" s="1"/>
  <c r="BE9" i="11"/>
  <c r="DP9" i="11" s="1"/>
  <c r="BE15" i="11"/>
  <c r="DP15" i="11" s="1"/>
  <c r="CJ13" i="11"/>
  <c r="BE13" i="11"/>
  <c r="DP13" i="11" s="1"/>
  <c r="CJ15" i="11"/>
  <c r="BE8" i="11"/>
  <c r="DP8" i="11" s="1"/>
  <c r="BE14" i="11"/>
  <c r="DP14" i="11" s="1"/>
  <c r="BD7" i="11"/>
  <c r="DO7" i="11" s="1"/>
  <c r="BD11" i="11"/>
  <c r="DO11" i="11" s="1"/>
  <c r="BD10" i="11"/>
  <c r="DO10" i="11" s="1"/>
  <c r="CI9" i="11"/>
  <c r="CI11" i="11"/>
  <c r="BD8" i="11"/>
  <c r="DO8" i="11" s="1"/>
  <c r="CI6" i="11"/>
  <c r="BD9" i="11"/>
  <c r="DO9" i="11" s="1"/>
  <c r="BD6" i="11"/>
  <c r="DO6" i="11" s="1"/>
  <c r="CI15" i="11"/>
  <c r="BD18" i="11"/>
  <c r="DO18" i="11" s="1"/>
  <c r="CI16" i="11"/>
  <c r="CI10" i="11"/>
  <c r="BD16" i="11"/>
  <c r="DO16" i="11" s="1"/>
  <c r="M5" i="11"/>
  <c r="BD15" i="11"/>
  <c r="DO15" i="11" s="1"/>
  <c r="BD12" i="11"/>
  <c r="DO12" i="11" s="1"/>
  <c r="BD17" i="11"/>
  <c r="DO17" i="11" s="1"/>
  <c r="CI12" i="11"/>
  <c r="BD13" i="11"/>
  <c r="DO13" i="11" s="1"/>
  <c r="CI8" i="11"/>
  <c r="BD14" i="11"/>
  <c r="DO14" i="11" s="1"/>
  <c r="CI13" i="11"/>
  <c r="CI7" i="11"/>
  <c r="CI17" i="11"/>
  <c r="CI14" i="11"/>
  <c r="BC13" i="11"/>
  <c r="DN13" i="11" s="1"/>
  <c r="CH12" i="11"/>
  <c r="CH14" i="11"/>
  <c r="BC8" i="11"/>
  <c r="DN8" i="11" s="1"/>
  <c r="BC18" i="11"/>
  <c r="DN18" i="11" s="1"/>
  <c r="CH15" i="11"/>
  <c r="L5" i="11"/>
  <c r="BC17" i="11"/>
  <c r="DN17" i="11" s="1"/>
  <c r="BC11" i="11"/>
  <c r="DN11" i="11" s="1"/>
  <c r="CH10" i="11"/>
  <c r="BC9" i="11"/>
  <c r="DN9" i="11" s="1"/>
  <c r="CH13" i="11"/>
  <c r="BC14" i="11"/>
  <c r="DN14" i="11" s="1"/>
  <c r="CH6" i="11"/>
  <c r="BC6" i="11"/>
  <c r="DN6" i="11" s="1"/>
  <c r="CH17" i="11"/>
  <c r="CH11" i="11"/>
  <c r="CH9" i="11"/>
  <c r="BC10" i="11"/>
  <c r="DN10" i="11" s="1"/>
  <c r="BC12" i="11"/>
  <c r="DN12" i="11" s="1"/>
  <c r="BC16" i="11"/>
  <c r="DN16" i="11" s="1"/>
  <c r="BC7" i="11"/>
  <c r="DN7" i="11" s="1"/>
  <c r="BC15" i="11"/>
  <c r="DN15" i="11" s="1"/>
  <c r="CH8" i="11"/>
  <c r="CH7" i="11"/>
  <c r="CH16" i="11"/>
  <c r="CG15" i="11"/>
  <c r="CG16" i="11"/>
  <c r="CG14" i="11"/>
  <c r="BB8" i="11"/>
  <c r="DM8" i="11" s="1"/>
  <c r="BB10" i="11"/>
  <c r="DM10" i="11" s="1"/>
  <c r="BB17" i="11"/>
  <c r="DM17" i="11" s="1"/>
  <c r="CG11" i="11"/>
  <c r="CG9" i="11"/>
  <c r="BB6" i="11"/>
  <c r="DM6" i="11" s="1"/>
  <c r="CG10" i="11"/>
  <c r="CG17" i="11"/>
  <c r="BB16" i="11"/>
  <c r="DM16" i="11" s="1"/>
  <c r="K5" i="11"/>
  <c r="BB15" i="11"/>
  <c r="DM15" i="11" s="1"/>
  <c r="BB13" i="11"/>
  <c r="DM13" i="11" s="1"/>
  <c r="BB7" i="11"/>
  <c r="DM7" i="11" s="1"/>
  <c r="BB18" i="11"/>
  <c r="DM18" i="11" s="1"/>
  <c r="BB14" i="11"/>
  <c r="DM14" i="11" s="1"/>
  <c r="BB9" i="11"/>
  <c r="DM9" i="11" s="1"/>
  <c r="BB11" i="11"/>
  <c r="DM11" i="11" s="1"/>
  <c r="BB12" i="11"/>
  <c r="DM12" i="11" s="1"/>
  <c r="CG8" i="11"/>
  <c r="CG6" i="11"/>
  <c r="CG12" i="11"/>
  <c r="CG7" i="11"/>
  <c r="CG13" i="11"/>
  <c r="BA11" i="11"/>
  <c r="DL11" i="11" s="1"/>
  <c r="CF6" i="11"/>
  <c r="CF14" i="11"/>
  <c r="CF12" i="11"/>
  <c r="CF16" i="11"/>
  <c r="BA15" i="11"/>
  <c r="DL15" i="11" s="1"/>
  <c r="CF8" i="11"/>
  <c r="BA10" i="11"/>
  <c r="DL10" i="11" s="1"/>
  <c r="BA9" i="11"/>
  <c r="DL9" i="11" s="1"/>
  <c r="BA12" i="11"/>
  <c r="DL12" i="11" s="1"/>
  <c r="CF17" i="11"/>
  <c r="BA16" i="11"/>
  <c r="DL16" i="11" s="1"/>
  <c r="BA7" i="11"/>
  <c r="DL7" i="11" s="1"/>
  <c r="CF9" i="11"/>
  <c r="J5" i="11"/>
  <c r="CF13" i="11"/>
  <c r="BA6" i="11"/>
  <c r="DL6" i="11" s="1"/>
  <c r="BA18" i="11"/>
  <c r="DL18" i="11" s="1"/>
  <c r="BA14" i="11"/>
  <c r="DL14" i="11" s="1"/>
  <c r="CF7" i="11"/>
  <c r="BA17" i="11"/>
  <c r="DL17" i="11" s="1"/>
  <c r="CF15" i="11"/>
  <c r="CF10" i="11"/>
  <c r="BA13" i="11"/>
  <c r="DL13" i="11" s="1"/>
  <c r="CF11" i="11"/>
  <c r="BA8" i="11"/>
  <c r="DL8" i="11" s="1"/>
  <c r="AZ7" i="11"/>
  <c r="DK7" i="11" s="1"/>
  <c r="AZ16" i="11"/>
  <c r="DK16" i="11" s="1"/>
  <c r="AZ17" i="11"/>
  <c r="DK17" i="11" s="1"/>
  <c r="AZ13" i="11"/>
  <c r="DK13" i="11" s="1"/>
  <c r="CE11" i="11"/>
  <c r="CE10" i="11"/>
  <c r="CE15" i="11"/>
  <c r="AZ10" i="11"/>
  <c r="DK10" i="11" s="1"/>
  <c r="CE12" i="11"/>
  <c r="CE17" i="11"/>
  <c r="AZ18" i="11"/>
  <c r="DK18" i="11" s="1"/>
  <c r="CE13" i="11"/>
  <c r="AZ6" i="11"/>
  <c r="DK6" i="11" s="1"/>
  <c r="CE16" i="11"/>
  <c r="AZ9" i="11"/>
  <c r="DK9" i="11" s="1"/>
  <c r="I5" i="11"/>
  <c r="CE7" i="11"/>
  <c r="CE8" i="11"/>
  <c r="AZ8" i="11"/>
  <c r="DK8" i="11" s="1"/>
  <c r="AZ12" i="11"/>
  <c r="DK12" i="11" s="1"/>
  <c r="CE6" i="11"/>
  <c r="CE9" i="11"/>
  <c r="AZ15" i="11"/>
  <c r="DK15" i="11" s="1"/>
  <c r="AZ11" i="11"/>
  <c r="DK11" i="11" s="1"/>
  <c r="CE14" i="11"/>
  <c r="AZ14" i="11"/>
  <c r="DK14" i="11" s="1"/>
  <c r="AY8" i="11"/>
  <c r="DJ8" i="11" s="1"/>
  <c r="CD15" i="11"/>
  <c r="CD6" i="11"/>
  <c r="CD9" i="11"/>
  <c r="AY17" i="11"/>
  <c r="DJ17" i="11" s="1"/>
  <c r="AY14" i="11"/>
  <c r="DJ14" i="11" s="1"/>
  <c r="AY7" i="11"/>
  <c r="DJ7" i="11" s="1"/>
  <c r="AY15" i="11"/>
  <c r="DJ15" i="11" s="1"/>
  <c r="AY10" i="11"/>
  <c r="DJ10" i="11" s="1"/>
  <c r="AY11" i="11"/>
  <c r="DJ11" i="11" s="1"/>
  <c r="AY18" i="11"/>
  <c r="DJ18" i="11" s="1"/>
  <c r="H5" i="11"/>
  <c r="AY13" i="11"/>
  <c r="DJ13" i="11" s="1"/>
  <c r="AY9" i="11"/>
  <c r="DJ9" i="11" s="1"/>
  <c r="CD8" i="11"/>
  <c r="CD12" i="11"/>
  <c r="CD7" i="11"/>
  <c r="CD11" i="11"/>
  <c r="CD13" i="11"/>
  <c r="CD14" i="11"/>
  <c r="CD17" i="11"/>
  <c r="AY6" i="11"/>
  <c r="DJ6" i="11" s="1"/>
  <c r="CD16" i="11"/>
  <c r="AY16" i="11"/>
  <c r="DJ16" i="11" s="1"/>
  <c r="AY12" i="11"/>
  <c r="DJ12" i="11" s="1"/>
  <c r="CD10" i="11"/>
  <c r="AX17" i="11"/>
  <c r="DI17" i="11" s="1"/>
  <c r="CC15" i="11"/>
  <c r="G5" i="11"/>
  <c r="AX18" i="11"/>
  <c r="DI18" i="11" s="1"/>
  <c r="CC8" i="11"/>
  <c r="AX9" i="11"/>
  <c r="DI9" i="11" s="1"/>
  <c r="CC7" i="11"/>
  <c r="CC10" i="11"/>
  <c r="AX11" i="11"/>
  <c r="DI11" i="11" s="1"/>
  <c r="AX10" i="11"/>
  <c r="DI10" i="11" s="1"/>
  <c r="AX14" i="11"/>
  <c r="DI14" i="11" s="1"/>
  <c r="AX13" i="11"/>
  <c r="DI13" i="11" s="1"/>
  <c r="AX16" i="11"/>
  <c r="DI16" i="11" s="1"/>
  <c r="CC9" i="11"/>
  <c r="AX15" i="11"/>
  <c r="DI15" i="11" s="1"/>
  <c r="AX8" i="11"/>
  <c r="DI8" i="11" s="1"/>
  <c r="CC13" i="11"/>
  <c r="CC12" i="11"/>
  <c r="CC16" i="11"/>
  <c r="CC11" i="11"/>
  <c r="AX12" i="11"/>
  <c r="DI12" i="11" s="1"/>
  <c r="AX7" i="11"/>
  <c r="DI7" i="11" s="1"/>
  <c r="CC17" i="11"/>
  <c r="CC14" i="11"/>
  <c r="CC6" i="11"/>
  <c r="AX6" i="11"/>
  <c r="DI6" i="11" s="1"/>
  <c r="AW17" i="11"/>
  <c r="DH17" i="11" s="1"/>
  <c r="CB11" i="11"/>
  <c r="AW10" i="11"/>
  <c r="DH10" i="11" s="1"/>
  <c r="CB9" i="11"/>
  <c r="AW18" i="11"/>
  <c r="DH18" i="11" s="1"/>
  <c r="CB15" i="11"/>
  <c r="AW8" i="11"/>
  <c r="DH8" i="11" s="1"/>
  <c r="CB7" i="11"/>
  <c r="CB13" i="11"/>
  <c r="AW12" i="11"/>
  <c r="DH12" i="11" s="1"/>
  <c r="AW11" i="11"/>
  <c r="DH11" i="11" s="1"/>
  <c r="CB12" i="11"/>
  <c r="AW13" i="11"/>
  <c r="DH13" i="11" s="1"/>
  <c r="AW15" i="11"/>
  <c r="DH15" i="11" s="1"/>
  <c r="CB8" i="11"/>
  <c r="AW7" i="11"/>
  <c r="DH7" i="11" s="1"/>
  <c r="AW16" i="11"/>
  <c r="DH16" i="11" s="1"/>
  <c r="CB10" i="11"/>
  <c r="CB17" i="11"/>
  <c r="F5" i="11"/>
  <c r="CB14" i="11"/>
  <c r="CB6" i="11"/>
  <c r="AW9" i="11"/>
  <c r="DH9" i="11" s="1"/>
  <c r="AW14" i="11"/>
  <c r="DH14" i="11" s="1"/>
  <c r="AW6" i="11"/>
  <c r="DH6" i="11" s="1"/>
  <c r="CB16" i="11"/>
  <c r="AV7" i="11"/>
  <c r="DG7" i="11" s="1"/>
  <c r="CA11" i="11"/>
  <c r="CA12" i="11"/>
  <c r="CA6" i="11"/>
  <c r="AV12" i="11"/>
  <c r="DG12" i="11" s="1"/>
  <c r="CA7" i="11"/>
  <c r="AV6" i="11"/>
  <c r="DG6" i="11" s="1"/>
  <c r="CA16" i="11"/>
  <c r="AV8" i="11"/>
  <c r="DG8" i="11" s="1"/>
  <c r="CA9" i="11"/>
  <c r="CA14" i="11"/>
  <c r="AV13" i="11"/>
  <c r="DG13" i="11" s="1"/>
  <c r="AV10" i="11"/>
  <c r="DG10" i="11" s="1"/>
  <c r="AV11" i="11"/>
  <c r="DG11" i="11" s="1"/>
  <c r="AV9" i="11"/>
  <c r="DG9" i="11" s="1"/>
  <c r="AV15" i="11"/>
  <c r="DG15" i="11" s="1"/>
  <c r="AV18" i="11"/>
  <c r="DG18" i="11" s="1"/>
  <c r="AV14" i="11"/>
  <c r="DG14" i="11" s="1"/>
  <c r="CA13" i="11"/>
  <c r="AV16" i="11"/>
  <c r="DG16" i="11" s="1"/>
  <c r="E5" i="11"/>
  <c r="CA10" i="11"/>
  <c r="CA8" i="11"/>
  <c r="CA15" i="11"/>
  <c r="AV17" i="11"/>
  <c r="DG17" i="11" s="1"/>
  <c r="CA17" i="11"/>
  <c r="AU17" i="11"/>
  <c r="DF17" i="11" s="1"/>
  <c r="BZ14" i="11"/>
  <c r="AU7" i="11"/>
  <c r="DF7" i="11" s="1"/>
  <c r="BZ12" i="11"/>
  <c r="BZ7" i="11"/>
  <c r="BZ11" i="11"/>
  <c r="BZ8" i="11"/>
  <c r="AU18" i="11"/>
  <c r="DF18" i="11" s="1"/>
  <c r="BZ10" i="11"/>
  <c r="AU13" i="11"/>
  <c r="DF13" i="11" s="1"/>
  <c r="AU15" i="11"/>
  <c r="DF15" i="11" s="1"/>
  <c r="BZ9" i="11"/>
  <c r="AU12" i="11"/>
  <c r="DF12" i="11" s="1"/>
  <c r="AU16" i="11"/>
  <c r="DF16" i="11" s="1"/>
  <c r="BZ16" i="11"/>
  <c r="D5" i="11"/>
  <c r="AU6" i="11"/>
  <c r="DF6" i="11" s="1"/>
  <c r="AU8" i="11"/>
  <c r="DF8" i="11" s="1"/>
  <c r="AU11" i="11"/>
  <c r="DF11" i="11" s="1"/>
  <c r="BZ17" i="11"/>
  <c r="AU14" i="11"/>
  <c r="DF14" i="11" s="1"/>
  <c r="BZ15" i="11"/>
  <c r="BZ6" i="11"/>
  <c r="AU9" i="11"/>
  <c r="DF9" i="11" s="1"/>
  <c r="AU10" i="11"/>
  <c r="DF10" i="11" s="1"/>
  <c r="BZ13" i="11"/>
  <c r="BY17" i="11"/>
  <c r="AT10" i="11"/>
  <c r="DE10" i="11" s="1"/>
  <c r="BY15" i="11"/>
  <c r="AT11" i="11"/>
  <c r="DE11" i="11" s="1"/>
  <c r="BY7" i="11"/>
  <c r="AT13" i="11"/>
  <c r="DE13" i="11" s="1"/>
  <c r="AT8" i="11"/>
  <c r="DE8" i="11" s="1"/>
  <c r="AT6" i="11"/>
  <c r="DE6" i="11" s="1"/>
  <c r="AT12" i="11"/>
  <c r="DE12" i="11" s="1"/>
  <c r="BY16" i="11"/>
  <c r="BY11" i="11"/>
  <c r="BY6" i="11"/>
  <c r="C5" i="11"/>
  <c r="AT17" i="11"/>
  <c r="DE17" i="11" s="1"/>
  <c r="BY13" i="11"/>
  <c r="AT18" i="11"/>
  <c r="DE18" i="11" s="1"/>
  <c r="AT16" i="11"/>
  <c r="DE16" i="11" s="1"/>
  <c r="BY8" i="11"/>
  <c r="BY12" i="11"/>
  <c r="AT15" i="11"/>
  <c r="DE15" i="11" s="1"/>
  <c r="AT14" i="11"/>
  <c r="DE14" i="11" s="1"/>
  <c r="AT9" i="11"/>
  <c r="DE9" i="11" s="1"/>
  <c r="BY9" i="11"/>
  <c r="AT7" i="11"/>
  <c r="DE7" i="11" s="1"/>
  <c r="BY10" i="11"/>
  <c r="BY14" i="11"/>
  <c r="BX7" i="11"/>
  <c r="BX17" i="11"/>
  <c r="AS13" i="11"/>
  <c r="DD13" i="11" s="1"/>
  <c r="AS12" i="11"/>
  <c r="DD12" i="11" s="1"/>
  <c r="BX11" i="11"/>
  <c r="BX14" i="11"/>
  <c r="AS7" i="11"/>
  <c r="DD7" i="11" s="1"/>
  <c r="BX9" i="11"/>
  <c r="AS15" i="11"/>
  <c r="DD15" i="11" s="1"/>
  <c r="BX12" i="11"/>
  <c r="AS6" i="11"/>
  <c r="DD6" i="11" s="1"/>
  <c r="AS11" i="11"/>
  <c r="DD11" i="11" s="1"/>
  <c r="AS14" i="11"/>
  <c r="DD14" i="11" s="1"/>
  <c r="AS8" i="11"/>
  <c r="DD8" i="11" s="1"/>
  <c r="BX10" i="11"/>
  <c r="BX16" i="11"/>
  <c r="BX15" i="11"/>
  <c r="AS10" i="11"/>
  <c r="DD10" i="11" s="1"/>
  <c r="BX13" i="11"/>
  <c r="B5" i="11"/>
  <c r="BX8" i="11"/>
  <c r="AS9" i="11"/>
  <c r="DD9" i="11" s="1"/>
  <c r="BX6" i="11"/>
  <c r="AS16" i="11"/>
  <c r="DD16" i="11" s="1"/>
  <c r="AS17" i="11"/>
  <c r="DD17" i="11" s="1"/>
  <c r="AS18" i="11"/>
  <c r="DD18" i="11" s="1"/>
  <c r="AL30" i="10"/>
  <c r="AI30" i="10"/>
  <c r="AP30" i="10"/>
  <c r="AO30" i="10"/>
  <c r="AM30" i="10"/>
  <c r="AN30" i="10"/>
  <c r="AK30" i="10"/>
  <c r="AH30" i="10"/>
  <c r="AJ30" i="10"/>
  <c r="AQ30" i="10"/>
  <c r="AI29" i="10"/>
  <c r="AL29" i="10"/>
  <c r="AQ29" i="10"/>
  <c r="AO29" i="10"/>
  <c r="AK29" i="10"/>
  <c r="AM29" i="10"/>
  <c r="AP29" i="10"/>
  <c r="AH29" i="10"/>
  <c r="AJ29" i="10"/>
  <c r="AN29" i="10"/>
  <c r="AO28" i="10"/>
  <c r="AH28" i="10"/>
  <c r="AL28" i="10"/>
  <c r="AJ28" i="10"/>
  <c r="AM28" i="10"/>
  <c r="AP28" i="10"/>
  <c r="AI28" i="10"/>
  <c r="AK28" i="10"/>
  <c r="AN28" i="10"/>
  <c r="AQ28" i="10"/>
  <c r="AM27" i="10"/>
  <c r="AQ27" i="10"/>
  <c r="AI27" i="10"/>
  <c r="AL27" i="10"/>
  <c r="AN27" i="10"/>
  <c r="AP27" i="10"/>
  <c r="AK27" i="10"/>
  <c r="AO27" i="10"/>
  <c r="AH27" i="10"/>
  <c r="AJ27" i="10" s="1"/>
  <c r="AL26" i="10"/>
  <c r="AH26" i="10"/>
  <c r="AO26" i="10"/>
  <c r="AJ26" i="10"/>
  <c r="AN26" i="10"/>
  <c r="AP26" i="10"/>
  <c r="AK26" i="10"/>
  <c r="AI26" i="10"/>
  <c r="AM26" i="10"/>
  <c r="AQ26" i="10"/>
  <c r="AK25" i="10"/>
  <c r="AH25" i="10"/>
  <c r="AI25" i="10"/>
  <c r="AJ25" i="10"/>
  <c r="AM25" i="10"/>
  <c r="AN25" i="10"/>
  <c r="AO25" i="10"/>
  <c r="AL25" i="10"/>
  <c r="AP25" i="10"/>
  <c r="AP24" i="10"/>
  <c r="AQ24" i="10"/>
  <c r="AN24" i="10"/>
  <c r="AO24" i="10"/>
  <c r="AH24" i="10"/>
  <c r="AI24" i="10"/>
  <c r="AJ24" i="10"/>
  <c r="AL24" i="10"/>
  <c r="AM24" i="10"/>
  <c r="AK24" i="10"/>
  <c r="AQ23" i="10"/>
  <c r="AK23" i="10"/>
  <c r="AL23" i="10"/>
  <c r="AI23" i="10"/>
  <c r="AH23" i="10"/>
  <c r="AJ23" i="10"/>
  <c r="AP23" i="10"/>
  <c r="AO23" i="10"/>
  <c r="AN23" i="10"/>
  <c r="AM23" i="10"/>
  <c r="AN22" i="10"/>
  <c r="AO22" i="10"/>
  <c r="AP22" i="10"/>
  <c r="AQ22" i="10"/>
  <c r="AM22" i="10"/>
  <c r="AH22" i="10"/>
  <c r="AI22" i="10"/>
  <c r="AJ22" i="10"/>
  <c r="AK22" i="10"/>
  <c r="AL22" i="10"/>
  <c r="AK21" i="10"/>
  <c r="AQ21" i="10"/>
  <c r="AP21" i="10"/>
  <c r="AO21" i="10"/>
  <c r="AN21" i="10"/>
  <c r="AM21" i="10"/>
  <c r="AL21" i="10"/>
  <c r="AI21" i="10"/>
  <c r="AH21" i="10"/>
  <c r="AJ21" i="10" s="1"/>
  <c r="AL20" i="10"/>
  <c r="AK20" i="10"/>
  <c r="AI20" i="10"/>
  <c r="AH20" i="10"/>
  <c r="AJ20" i="10" s="1"/>
  <c r="AP20" i="10"/>
  <c r="AO20" i="10"/>
  <c r="AN20" i="10"/>
  <c r="AM20" i="10"/>
  <c r="AQ20" i="10"/>
  <c r="AL19" i="10"/>
  <c r="AM19" i="10"/>
  <c r="AQ19" i="10"/>
  <c r="AP19" i="10"/>
  <c r="AO19" i="10"/>
  <c r="AN19" i="10"/>
  <c r="AH19" i="10"/>
  <c r="AI19" i="10"/>
  <c r="AJ19" i="10"/>
  <c r="AK19" i="10"/>
  <c r="AN18" i="10"/>
  <c r="AO18" i="10"/>
  <c r="AM18" i="10"/>
  <c r="AP18" i="10"/>
  <c r="AQ18" i="10"/>
  <c r="AH18" i="10"/>
  <c r="AI18" i="10"/>
  <c r="AJ18" i="10"/>
  <c r="AK18" i="10"/>
  <c r="AL18" i="10"/>
  <c r="AH17" i="10"/>
  <c r="AI17" i="10"/>
  <c r="AJ17" i="10"/>
  <c r="AK17" i="10"/>
  <c r="AL17" i="10"/>
  <c r="AM17" i="10"/>
  <c r="AN17" i="10"/>
  <c r="AQ17" i="10"/>
  <c r="AP17" i="10"/>
  <c r="AO17" i="10"/>
  <c r="AI16" i="10"/>
  <c r="AL16" i="10"/>
  <c r="AM16" i="10"/>
  <c r="AQ16" i="10"/>
  <c r="AP16" i="10"/>
  <c r="AO16" i="10"/>
  <c r="AN16" i="10"/>
  <c r="AH16" i="10"/>
  <c r="AJ16" i="10" s="1"/>
  <c r="AK16" i="10"/>
  <c r="AO15" i="10"/>
  <c r="AQ15" i="10"/>
  <c r="AN15" i="10"/>
  <c r="AM15" i="10"/>
  <c r="AL15" i="10"/>
  <c r="AK15" i="10"/>
  <c r="AI15" i="10"/>
  <c r="AH15" i="10"/>
  <c r="AJ15" i="10" s="1"/>
  <c r="AP15" i="10"/>
  <c r="AO14" i="10"/>
  <c r="AI14" i="10"/>
  <c r="AH14" i="10"/>
  <c r="AJ14" i="10" s="1"/>
  <c r="AK14" i="10"/>
  <c r="AQ14" i="10"/>
  <c r="AN14" i="10"/>
  <c r="AL14" i="10"/>
  <c r="AP14" i="10"/>
  <c r="AM14" i="10"/>
  <c r="AO13" i="10"/>
  <c r="AN13" i="10"/>
  <c r="AM13" i="10"/>
  <c r="AL13" i="10"/>
  <c r="AK13" i="10"/>
  <c r="AI13" i="10"/>
  <c r="AH13" i="10"/>
  <c r="AJ13" i="10" s="1"/>
  <c r="AP13" i="10"/>
  <c r="AQ13" i="10"/>
  <c r="AH12" i="10"/>
  <c r="AN12" i="10"/>
  <c r="AO12" i="10"/>
  <c r="AP12" i="10"/>
  <c r="AQ12" i="10"/>
  <c r="AI12" i="10"/>
  <c r="AJ12" i="10"/>
  <c r="AK12" i="10"/>
  <c r="AL12" i="10"/>
  <c r="AM12" i="10"/>
  <c r="AN11" i="10"/>
  <c r="AL11" i="10"/>
  <c r="AI11" i="10"/>
  <c r="AO11" i="10"/>
  <c r="AK11" i="10"/>
  <c r="AM11" i="10"/>
  <c r="AH11" i="10"/>
  <c r="AJ11" i="10"/>
  <c r="AP11" i="10"/>
  <c r="AQ11" i="10"/>
  <c r="AH10" i="10"/>
  <c r="AI10" i="10"/>
  <c r="AJ10" i="10"/>
  <c r="AK10" i="10"/>
  <c r="AL10" i="10"/>
  <c r="AM10" i="10"/>
  <c r="AN10" i="10"/>
  <c r="AO10" i="10"/>
  <c r="AP10" i="10"/>
  <c r="AQ10" i="10"/>
  <c r="AQ9" i="10"/>
  <c r="AP9" i="10"/>
  <c r="AO9" i="10"/>
  <c r="AN9" i="10"/>
  <c r="AI9" i="10"/>
  <c r="AL9" i="10"/>
  <c r="AK9" i="10"/>
  <c r="AH9" i="10"/>
  <c r="AJ9" i="10" s="1"/>
  <c r="AM9" i="10"/>
  <c r="AP8" i="10"/>
  <c r="AM8" i="10"/>
  <c r="AQ8" i="10"/>
  <c r="AK8" i="10"/>
  <c r="AN8" i="10"/>
  <c r="AH8" i="10"/>
  <c r="AI8" i="10"/>
  <c r="AO8" i="10"/>
  <c r="AJ8" i="10"/>
  <c r="AL8" i="10"/>
  <c r="AQ7" i="10"/>
  <c r="AP7" i="10"/>
  <c r="AO7" i="10"/>
  <c r="AN7" i="10"/>
  <c r="AM7" i="10"/>
  <c r="AL7" i="10"/>
  <c r="AK7" i="10"/>
  <c r="AI7" i="10"/>
  <c r="AH7" i="10"/>
  <c r="AJ7" i="10" s="1"/>
  <c r="AO6" i="10"/>
  <c r="AP6" i="10"/>
  <c r="AM6" i="10"/>
  <c r="AH6" i="10"/>
  <c r="AI6" i="10"/>
  <c r="AJ6" i="10"/>
  <c r="AK6" i="10"/>
  <c r="AL6" i="10"/>
  <c r="AN6" i="10"/>
  <c r="AQ6" i="10"/>
  <c r="DB15" i="10"/>
  <c r="DB19" i="10"/>
  <c r="DB7" i="10"/>
  <c r="DB24" i="10"/>
  <c r="BW14" i="10"/>
  <c r="DC14" i="11" s="1"/>
  <c r="BW16" i="10"/>
  <c r="DC16" i="11" s="1"/>
  <c r="BW22" i="10"/>
  <c r="DC22" i="11" s="1"/>
  <c r="BW12" i="10"/>
  <c r="DC12" i="11" s="1"/>
  <c r="DB16" i="10"/>
  <c r="BW19" i="10"/>
  <c r="DC19" i="11" s="1"/>
  <c r="BW11" i="10"/>
  <c r="DC11" i="11" s="1"/>
  <c r="DB12" i="10"/>
  <c r="BW23" i="10"/>
  <c r="DC23" i="11" s="1"/>
  <c r="BW21" i="10"/>
  <c r="DC21" i="11" s="1"/>
  <c r="AF5" i="10"/>
  <c r="BW13" i="10"/>
  <c r="DC13" i="11" s="1"/>
  <c r="BW24" i="10"/>
  <c r="DC24" i="11" s="1"/>
  <c r="DB22" i="10"/>
  <c r="DB10" i="10"/>
  <c r="DB18" i="10"/>
  <c r="BW15" i="10"/>
  <c r="DC15" i="11" s="1"/>
  <c r="DB20" i="10"/>
  <c r="BW7" i="10"/>
  <c r="DC7" i="11" s="1"/>
  <c r="DB21" i="10"/>
  <c r="DB14" i="10"/>
  <c r="BW6" i="10"/>
  <c r="DC6" i="11" s="1"/>
  <c r="DB9" i="10"/>
  <c r="DB13" i="10"/>
  <c r="BW17" i="10"/>
  <c r="DC17" i="11" s="1"/>
  <c r="DB11" i="10"/>
  <c r="DB8" i="10"/>
  <c r="DB6" i="10"/>
  <c r="DB23" i="10"/>
  <c r="BW20" i="10"/>
  <c r="DC20" i="11" s="1"/>
  <c r="BW8" i="10"/>
  <c r="DC8" i="11" s="1"/>
  <c r="BW10" i="10"/>
  <c r="DC10" i="11" s="1"/>
  <c r="BW18" i="10"/>
  <c r="DC18" i="11" s="1"/>
  <c r="BW9" i="10"/>
  <c r="DC9" i="11" s="1"/>
  <c r="DB17" i="10"/>
  <c r="DA21" i="10"/>
  <c r="BV14" i="10"/>
  <c r="EG14" i="10" s="1"/>
  <c r="BV16" i="10"/>
  <c r="EG16" i="10" s="1"/>
  <c r="DA24" i="10"/>
  <c r="BV22" i="10"/>
  <c r="EG22" i="10" s="1"/>
  <c r="BV11" i="10"/>
  <c r="EG11" i="10" s="1"/>
  <c r="DA10" i="10"/>
  <c r="BV7" i="10"/>
  <c r="EG7" i="10" s="1"/>
  <c r="DA14" i="10"/>
  <c r="BV24" i="10"/>
  <c r="EG24" i="10" s="1"/>
  <c r="DA13" i="10"/>
  <c r="DA6" i="10"/>
  <c r="DA7" i="10"/>
  <c r="DA19" i="10"/>
  <c r="BV13" i="10"/>
  <c r="EG13" i="10" s="1"/>
  <c r="BV6" i="10"/>
  <c r="EG6" i="10" s="1"/>
  <c r="BV19" i="10"/>
  <c r="EG19" i="10" s="1"/>
  <c r="DA23" i="10"/>
  <c r="BV8" i="10"/>
  <c r="EG8" i="10" s="1"/>
  <c r="DA8" i="10"/>
  <c r="BV15" i="10"/>
  <c r="EG15" i="10" s="1"/>
  <c r="AE5" i="10"/>
  <c r="BV23" i="10"/>
  <c r="EG23" i="10" s="1"/>
  <c r="DA12" i="10"/>
  <c r="DA18" i="10"/>
  <c r="DA15" i="10"/>
  <c r="BV12" i="10"/>
  <c r="EG12" i="10" s="1"/>
  <c r="BV18" i="10"/>
  <c r="EG18" i="10" s="1"/>
  <c r="BV9" i="10"/>
  <c r="EG9" i="10" s="1"/>
  <c r="DA9" i="10"/>
  <c r="DA22" i="10"/>
  <c r="DA20" i="10"/>
  <c r="DA11" i="10"/>
  <c r="DA16" i="10"/>
  <c r="BV17" i="10"/>
  <c r="EG17" i="10" s="1"/>
  <c r="BV10" i="10"/>
  <c r="EG10" i="10" s="1"/>
  <c r="BV21" i="10"/>
  <c r="EG21" i="10" s="1"/>
  <c r="DA17" i="10"/>
  <c r="BV20" i="10"/>
  <c r="EG20" i="10" s="1"/>
  <c r="CZ13" i="10"/>
  <c r="CZ19" i="10"/>
  <c r="CZ8" i="10"/>
  <c r="BU12" i="10"/>
  <c r="EF12" i="10" s="1"/>
  <c r="BU21" i="10"/>
  <c r="EF21" i="10" s="1"/>
  <c r="CZ7" i="10"/>
  <c r="BU9" i="10"/>
  <c r="EF9" i="10" s="1"/>
  <c r="BU24" i="10"/>
  <c r="EF24" i="10" s="1"/>
  <c r="CZ14" i="10"/>
  <c r="BU18" i="10"/>
  <c r="EF18" i="10" s="1"/>
  <c r="CZ15" i="10"/>
  <c r="BU15" i="10"/>
  <c r="EF15" i="10" s="1"/>
  <c r="BU7" i="10"/>
  <c r="EF7" i="10" s="1"/>
  <c r="CZ23" i="10"/>
  <c r="BU17" i="10"/>
  <c r="EF17" i="10" s="1"/>
  <c r="CZ10" i="10"/>
  <c r="CZ11" i="10"/>
  <c r="CZ9" i="10"/>
  <c r="AD5" i="10"/>
  <c r="BU8" i="10"/>
  <c r="EF8" i="10" s="1"/>
  <c r="CZ20" i="10"/>
  <c r="CZ16" i="10"/>
  <c r="BU11" i="10"/>
  <c r="EF11" i="10" s="1"/>
  <c r="BU13" i="10"/>
  <c r="EF13" i="10" s="1"/>
  <c r="CZ12" i="10"/>
  <c r="CZ22" i="10"/>
  <c r="BU6" i="10"/>
  <c r="EF6" i="10" s="1"/>
  <c r="BU22" i="10"/>
  <c r="EF22" i="10" s="1"/>
  <c r="CZ24" i="10"/>
  <c r="BU23" i="10"/>
  <c r="EF23" i="10" s="1"/>
  <c r="BU16" i="10"/>
  <c r="EF16" i="10" s="1"/>
  <c r="BU14" i="10"/>
  <c r="EF14" i="10" s="1"/>
  <c r="CZ21" i="10"/>
  <c r="CZ17" i="10"/>
  <c r="BU20" i="10"/>
  <c r="EF20" i="10" s="1"/>
  <c r="CZ18" i="10"/>
  <c r="CZ6" i="10"/>
  <c r="BU19" i="10"/>
  <c r="EF19" i="10" s="1"/>
  <c r="BU10" i="10"/>
  <c r="EF10" i="10" s="1"/>
  <c r="CY8" i="10"/>
  <c r="CY13" i="10"/>
  <c r="BT24" i="10"/>
  <c r="EE24" i="10" s="1"/>
  <c r="CY14" i="10"/>
  <c r="CY23" i="10"/>
  <c r="BT7" i="10"/>
  <c r="EE7" i="10" s="1"/>
  <c r="CY10" i="10"/>
  <c r="AC5" i="10"/>
  <c r="BT11" i="10"/>
  <c r="EE11" i="10" s="1"/>
  <c r="CY19" i="10"/>
  <c r="CY12" i="10"/>
  <c r="BT22" i="10"/>
  <c r="EE22" i="10" s="1"/>
  <c r="CY24" i="10"/>
  <c r="BT23" i="10"/>
  <c r="EE23" i="10" s="1"/>
  <c r="BT16" i="10"/>
  <c r="EE16" i="10" s="1"/>
  <c r="BT14" i="10"/>
  <c r="EE14" i="10" s="1"/>
  <c r="CY21" i="10"/>
  <c r="BT20" i="10"/>
  <c r="EE20" i="10" s="1"/>
  <c r="BT6" i="10"/>
  <c r="EE6" i="10" s="1"/>
  <c r="CY18" i="10"/>
  <c r="CY15" i="10"/>
  <c r="BT12" i="10"/>
  <c r="EE12" i="10" s="1"/>
  <c r="BT9" i="10"/>
  <c r="EE9" i="10" s="1"/>
  <c r="CY22" i="10"/>
  <c r="BT10" i="10"/>
  <c r="EE10" i="10" s="1"/>
  <c r="BT8" i="10"/>
  <c r="EE8" i="10" s="1"/>
  <c r="CY7" i="10"/>
  <c r="BT19" i="10"/>
  <c r="EE19" i="10" s="1"/>
  <c r="CY11" i="10"/>
  <c r="BT15" i="10"/>
  <c r="EE15" i="10" s="1"/>
  <c r="BT13" i="10"/>
  <c r="EE13" i="10" s="1"/>
  <c r="BT17" i="10"/>
  <c r="EE17" i="10" s="1"/>
  <c r="CY16" i="10"/>
  <c r="CY9" i="10"/>
  <c r="CY17" i="10"/>
  <c r="BT21" i="10"/>
  <c r="EE21" i="10" s="1"/>
  <c r="CY20" i="10"/>
  <c r="BT18" i="10"/>
  <c r="EE18" i="10" s="1"/>
  <c r="CY6" i="10"/>
  <c r="CX14" i="10"/>
  <c r="CX13" i="10"/>
  <c r="BS24" i="10"/>
  <c r="ED24" i="10" s="1"/>
  <c r="BS13" i="10"/>
  <c r="ED13" i="10" s="1"/>
  <c r="BS15" i="10"/>
  <c r="ED15" i="10" s="1"/>
  <c r="CX23" i="10"/>
  <c r="CX12" i="10"/>
  <c r="BS23" i="10"/>
  <c r="ED23" i="10" s="1"/>
  <c r="CX15" i="10"/>
  <c r="BS12" i="10"/>
  <c r="ED12" i="10" s="1"/>
  <c r="CX20" i="10"/>
  <c r="CX22" i="10"/>
  <c r="CX11" i="10"/>
  <c r="BS16" i="10"/>
  <c r="ED16" i="10" s="1"/>
  <c r="BS22" i="10"/>
  <c r="ED22" i="10" s="1"/>
  <c r="BS11" i="10"/>
  <c r="ED11" i="10" s="1"/>
  <c r="CX16" i="10"/>
  <c r="BS7" i="10"/>
  <c r="ED7" i="10" s="1"/>
  <c r="CX10" i="10"/>
  <c r="BS20" i="10"/>
  <c r="ED20" i="10" s="1"/>
  <c r="CX21" i="10"/>
  <c r="BS10" i="10"/>
  <c r="ED10" i="10" s="1"/>
  <c r="BS14" i="10"/>
  <c r="ED14" i="10" s="1"/>
  <c r="BS21" i="10"/>
  <c r="ED21" i="10" s="1"/>
  <c r="BS17" i="10"/>
  <c r="ED17" i="10" s="1"/>
  <c r="CX17" i="10"/>
  <c r="CX9" i="10"/>
  <c r="CX24" i="10"/>
  <c r="BS18" i="10"/>
  <c r="ED18" i="10" s="1"/>
  <c r="BS9" i="10"/>
  <c r="ED9" i="10" s="1"/>
  <c r="CX18" i="10"/>
  <c r="AB5" i="10"/>
  <c r="CX8" i="10"/>
  <c r="BS19" i="10"/>
  <c r="ED19" i="10" s="1"/>
  <c r="BS8" i="10"/>
  <c r="ED8" i="10" s="1"/>
  <c r="BS6" i="10"/>
  <c r="ED6" i="10" s="1"/>
  <c r="CX19" i="10"/>
  <c r="CX7" i="10"/>
  <c r="CX6" i="10"/>
  <c r="BR7" i="10"/>
  <c r="EC7" i="10" s="1"/>
  <c r="BR18" i="10"/>
  <c r="EC18" i="10" s="1"/>
  <c r="BR17" i="10"/>
  <c r="EC17" i="10" s="1"/>
  <c r="CW11" i="10"/>
  <c r="CW22" i="10"/>
  <c r="BR9" i="10"/>
  <c r="EC9" i="10" s="1"/>
  <c r="CW12" i="10"/>
  <c r="CW10" i="10"/>
  <c r="CW14" i="10"/>
  <c r="CW20" i="10"/>
  <c r="BR12" i="10"/>
  <c r="EC12" i="10" s="1"/>
  <c r="BR20" i="10"/>
  <c r="EC20" i="10" s="1"/>
  <c r="CW8" i="10"/>
  <c r="BR15" i="10"/>
  <c r="EC15" i="10" s="1"/>
  <c r="CW13" i="10"/>
  <c r="CW15" i="10"/>
  <c r="CW23" i="10"/>
  <c r="BR11" i="10"/>
  <c r="EC11" i="10" s="1"/>
  <c r="BR14" i="10"/>
  <c r="EC14" i="10" s="1"/>
  <c r="CW17" i="10"/>
  <c r="BR23" i="10"/>
  <c r="EC23" i="10" s="1"/>
  <c r="CW6" i="10"/>
  <c r="BR16" i="10"/>
  <c r="EC16" i="10" s="1"/>
  <c r="AA5" i="10"/>
  <c r="CW24" i="10"/>
  <c r="CW21" i="10"/>
  <c r="CW16" i="10"/>
  <c r="BR24" i="10"/>
  <c r="EC24" i="10" s="1"/>
  <c r="CW9" i="10"/>
  <c r="BR13" i="10"/>
  <c r="EC13" i="10" s="1"/>
  <c r="CW7" i="10"/>
  <c r="BR22" i="10"/>
  <c r="EC22" i="10" s="1"/>
  <c r="BR6" i="10"/>
  <c r="EC6" i="10" s="1"/>
  <c r="BR10" i="10"/>
  <c r="EC10" i="10" s="1"/>
  <c r="CW18" i="10"/>
  <c r="BR8" i="10"/>
  <c r="EC8" i="10" s="1"/>
  <c r="BR21" i="10"/>
  <c r="EC21" i="10" s="1"/>
  <c r="CW19" i="10"/>
  <c r="BR19" i="10"/>
  <c r="EC19" i="10" s="1"/>
  <c r="BQ7" i="10"/>
  <c r="EB7" i="10" s="1"/>
  <c r="CV7" i="10"/>
  <c r="CV12" i="10"/>
  <c r="BQ24" i="10"/>
  <c r="EB24" i="10" s="1"/>
  <c r="BQ16" i="10"/>
  <c r="EB16" i="10" s="1"/>
  <c r="CV10" i="10"/>
  <c r="CV14" i="10"/>
  <c r="CV20" i="10"/>
  <c r="BQ20" i="10"/>
  <c r="EB20" i="10" s="1"/>
  <c r="CV21" i="10"/>
  <c r="CV13" i="10"/>
  <c r="CV19" i="10"/>
  <c r="BQ14" i="10"/>
  <c r="EB14" i="10" s="1"/>
  <c r="CV15" i="10"/>
  <c r="CV6" i="10"/>
  <c r="CV16" i="10"/>
  <c r="CV24" i="10"/>
  <c r="BQ23" i="10"/>
  <c r="EB23" i="10" s="1"/>
  <c r="BQ9" i="10"/>
  <c r="EB9" i="10" s="1"/>
  <c r="BQ11" i="10"/>
  <c r="EB11" i="10" s="1"/>
  <c r="CV11" i="10"/>
  <c r="BQ10" i="10"/>
  <c r="EB10" i="10" s="1"/>
  <c r="BQ21" i="10"/>
  <c r="EB21" i="10" s="1"/>
  <c r="CV18" i="10"/>
  <c r="CV22" i="10"/>
  <c r="BQ8" i="10"/>
  <c r="EB8" i="10" s="1"/>
  <c r="CV8" i="10"/>
  <c r="BQ18" i="10"/>
  <c r="EB18" i="10" s="1"/>
  <c r="BQ22" i="10"/>
  <c r="EB22" i="10" s="1"/>
  <c r="BQ15" i="10"/>
  <c r="EB15" i="10" s="1"/>
  <c r="BQ13" i="10"/>
  <c r="EB13" i="10" s="1"/>
  <c r="CV23" i="10"/>
  <c r="BQ12" i="10"/>
  <c r="EB12" i="10" s="1"/>
  <c r="CV17" i="10"/>
  <c r="BQ19" i="10"/>
  <c r="EB19" i="10" s="1"/>
  <c r="BQ6" i="10"/>
  <c r="EB6" i="10" s="1"/>
  <c r="BQ17" i="10"/>
  <c r="EB17" i="10" s="1"/>
  <c r="Z5" i="10"/>
  <c r="CV9" i="10"/>
  <c r="BP18" i="10"/>
  <c r="EA18" i="10" s="1"/>
  <c r="BP7" i="10"/>
  <c r="EA7" i="10" s="1"/>
  <c r="CU12" i="10"/>
  <c r="BP14" i="10"/>
  <c r="EA14" i="10" s="1"/>
  <c r="BP21" i="10"/>
  <c r="EA21" i="10" s="1"/>
  <c r="CU14" i="10"/>
  <c r="CU22" i="10"/>
  <c r="CU20" i="10"/>
  <c r="BP10" i="10"/>
  <c r="EA10" i="10" s="1"/>
  <c r="BP20" i="10"/>
  <c r="EA20" i="10" s="1"/>
  <c r="BP6" i="10"/>
  <c r="EA6" i="10" s="1"/>
  <c r="CU18" i="10"/>
  <c r="CU19" i="10"/>
  <c r="CU13" i="10"/>
  <c r="CU6" i="10"/>
  <c r="CU8" i="10"/>
  <c r="CU24" i="10"/>
  <c r="BP23" i="10"/>
  <c r="EA23" i="10" s="1"/>
  <c r="CU7" i="10"/>
  <c r="BP13" i="10"/>
  <c r="EA13" i="10" s="1"/>
  <c r="BP15" i="10"/>
  <c r="EA15" i="10" s="1"/>
  <c r="BP22" i="10"/>
  <c r="EA22" i="10" s="1"/>
  <c r="BP24" i="10"/>
  <c r="EA24" i="10" s="1"/>
  <c r="BP8" i="10"/>
  <c r="EA8" i="10" s="1"/>
  <c r="CU23" i="10"/>
  <c r="Y5" i="10"/>
  <c r="BP9" i="10"/>
  <c r="EA9" i="10" s="1"/>
  <c r="CU15" i="10"/>
  <c r="BP17" i="10"/>
  <c r="EA17" i="10" s="1"/>
  <c r="BP11" i="10"/>
  <c r="EA11" i="10" s="1"/>
  <c r="CU16" i="10"/>
  <c r="CU10" i="10"/>
  <c r="BP12" i="10"/>
  <c r="EA12" i="10" s="1"/>
  <c r="BP16" i="10"/>
  <c r="EA16" i="10" s="1"/>
  <c r="BP19" i="10"/>
  <c r="EA19" i="10" s="1"/>
  <c r="CU11" i="10"/>
  <c r="CU21" i="10"/>
  <c r="CU9" i="10"/>
  <c r="CU17" i="10"/>
  <c r="BO7" i="10"/>
  <c r="DZ7" i="10" s="1"/>
  <c r="CT13" i="10"/>
  <c r="BO20" i="10"/>
  <c r="DZ20" i="10" s="1"/>
  <c r="CT14" i="10"/>
  <c r="CT20" i="10"/>
  <c r="CT24" i="10"/>
  <c r="BO11" i="10"/>
  <c r="DZ11" i="10" s="1"/>
  <c r="CT10" i="10"/>
  <c r="CT16" i="10"/>
  <c r="BO16" i="10"/>
  <c r="DZ16" i="10" s="1"/>
  <c r="CT21" i="10"/>
  <c r="CT11" i="10"/>
  <c r="BO17" i="10"/>
  <c r="DZ17" i="10" s="1"/>
  <c r="BO21" i="10"/>
  <c r="DZ21" i="10" s="1"/>
  <c r="CT22" i="10"/>
  <c r="CT17" i="10"/>
  <c r="CT9" i="10"/>
  <c r="BO18" i="10"/>
  <c r="DZ18" i="10" s="1"/>
  <c r="BO12" i="10"/>
  <c r="DZ12" i="10" s="1"/>
  <c r="BO10" i="10"/>
  <c r="DZ10" i="10" s="1"/>
  <c r="CT18" i="10"/>
  <c r="CT15" i="10"/>
  <c r="X5" i="10"/>
  <c r="BO23" i="10"/>
  <c r="DZ23" i="10" s="1"/>
  <c r="BO14" i="10"/>
  <c r="DZ14" i="10" s="1"/>
  <c r="CT12" i="10"/>
  <c r="CT23" i="10"/>
  <c r="CT8" i="10"/>
  <c r="BO22" i="10"/>
  <c r="DZ22" i="10" s="1"/>
  <c r="BO19" i="10"/>
  <c r="DZ19" i="10" s="1"/>
  <c r="BO15" i="10"/>
  <c r="DZ15" i="10" s="1"/>
  <c r="BO8" i="10"/>
  <c r="DZ8" i="10" s="1"/>
  <c r="BO6" i="10"/>
  <c r="DZ6" i="10" s="1"/>
  <c r="CT19" i="10"/>
  <c r="BO13" i="10"/>
  <c r="DZ13" i="10" s="1"/>
  <c r="BO9" i="10"/>
  <c r="DZ9" i="10" s="1"/>
  <c r="CT6" i="10"/>
  <c r="BO24" i="10"/>
  <c r="DZ24" i="10" s="1"/>
  <c r="CT7" i="10"/>
  <c r="BN7" i="10"/>
  <c r="DY7" i="10" s="1"/>
  <c r="BN10" i="10"/>
  <c r="DY10" i="10" s="1"/>
  <c r="BN19" i="10"/>
  <c r="DY19" i="10" s="1"/>
  <c r="CS12" i="10"/>
  <c r="CS19" i="10"/>
  <c r="CS10" i="10"/>
  <c r="BN17" i="10"/>
  <c r="DY17" i="10" s="1"/>
  <c r="CS9" i="10"/>
  <c r="CS15" i="10"/>
  <c r="CS18" i="10"/>
  <c r="CS20" i="10"/>
  <c r="BN22" i="10"/>
  <c r="DY22" i="10" s="1"/>
  <c r="BN12" i="10"/>
  <c r="DY12" i="10" s="1"/>
  <c r="BN20" i="10"/>
  <c r="DY20" i="10" s="1"/>
  <c r="BN14" i="10"/>
  <c r="DY14" i="10" s="1"/>
  <c r="CS23" i="10"/>
  <c r="BN9" i="10"/>
  <c r="DY9" i="10" s="1"/>
  <c r="CS17" i="10"/>
  <c r="BN15" i="10"/>
  <c r="DY15" i="10" s="1"/>
  <c r="BN21" i="10"/>
  <c r="DY21" i="10" s="1"/>
  <c r="CS13" i="10"/>
  <c r="CS16" i="10"/>
  <c r="CS7" i="10"/>
  <c r="CS24" i="10"/>
  <c r="CS21" i="10"/>
  <c r="BN23" i="10"/>
  <c r="DY23" i="10" s="1"/>
  <c r="CS11" i="10"/>
  <c r="BN24" i="10"/>
  <c r="DY24" i="10" s="1"/>
  <c r="W5" i="10"/>
  <c r="BN18" i="10"/>
  <c r="DY18" i="10" s="1"/>
  <c r="CS8" i="10"/>
  <c r="CS14" i="10"/>
  <c r="BN13" i="10"/>
  <c r="DY13" i="10" s="1"/>
  <c r="BN8" i="10"/>
  <c r="DY8" i="10" s="1"/>
  <c r="CS6" i="10"/>
  <c r="BN6" i="10"/>
  <c r="DY6" i="10" s="1"/>
  <c r="CS22" i="10"/>
  <c r="BN16" i="10"/>
  <c r="DY16" i="10" s="1"/>
  <c r="BN11" i="10"/>
  <c r="DY11" i="10" s="1"/>
  <c r="BM7" i="10"/>
  <c r="DX7" i="10" s="1"/>
  <c r="CR18" i="10"/>
  <c r="CR12" i="10"/>
  <c r="CR9" i="10"/>
  <c r="CR23" i="10"/>
  <c r="CR17" i="10"/>
  <c r="BM21" i="10"/>
  <c r="DX21" i="10" s="1"/>
  <c r="BM22" i="10"/>
  <c r="DX22" i="10" s="1"/>
  <c r="CR8" i="10"/>
  <c r="BM9" i="10"/>
  <c r="DX9" i="10" s="1"/>
  <c r="BM14" i="10"/>
  <c r="DX14" i="10" s="1"/>
  <c r="BM19" i="10"/>
  <c r="DX19" i="10" s="1"/>
  <c r="BM18" i="10"/>
  <c r="DX18" i="10" s="1"/>
  <c r="BM17" i="10"/>
  <c r="DX17" i="10" s="1"/>
  <c r="BM15" i="10"/>
  <c r="DX15" i="10" s="1"/>
  <c r="BM10" i="10"/>
  <c r="DX10" i="10" s="1"/>
  <c r="BM8" i="10"/>
  <c r="DX8" i="10" s="1"/>
  <c r="BM6" i="10"/>
  <c r="DX6" i="10" s="1"/>
  <c r="CR16" i="10"/>
  <c r="CR11" i="10"/>
  <c r="CR22" i="10"/>
  <c r="CR19" i="10"/>
  <c r="V5" i="10"/>
  <c r="BM16" i="10"/>
  <c r="DX16" i="10" s="1"/>
  <c r="BM13" i="10"/>
  <c r="DX13" i="10" s="1"/>
  <c r="CR21" i="10"/>
  <c r="CR10" i="10"/>
  <c r="BM11" i="10"/>
  <c r="DX11" i="10" s="1"/>
  <c r="BM23" i="10"/>
  <c r="DX23" i="10" s="1"/>
  <c r="CR15" i="10"/>
  <c r="BM24" i="10"/>
  <c r="DX24" i="10" s="1"/>
  <c r="CR6" i="10"/>
  <c r="BM12" i="10"/>
  <c r="DX12" i="10" s="1"/>
  <c r="CR14" i="10"/>
  <c r="CR24" i="10"/>
  <c r="CR7" i="10"/>
  <c r="CR13" i="10"/>
  <c r="BM20" i="10"/>
  <c r="DX20" i="10" s="1"/>
  <c r="CR20" i="10"/>
  <c r="BL7" i="10"/>
  <c r="DW7" i="10" s="1"/>
  <c r="CQ9" i="10"/>
  <c r="BL8" i="10"/>
  <c r="DW8" i="10" s="1"/>
  <c r="BL13" i="10"/>
  <c r="DW13" i="10" s="1"/>
  <c r="CQ19" i="10"/>
  <c r="BL24" i="10"/>
  <c r="DW24" i="10" s="1"/>
  <c r="BL9" i="10"/>
  <c r="DW9" i="10" s="1"/>
  <c r="CQ6" i="10"/>
  <c r="BL10" i="10"/>
  <c r="DW10" i="10" s="1"/>
  <c r="CQ24" i="10"/>
  <c r="CQ15" i="10"/>
  <c r="CQ21" i="10"/>
  <c r="BL6" i="10"/>
  <c r="DW6" i="10" s="1"/>
  <c r="BL11" i="10"/>
  <c r="DW11" i="10" s="1"/>
  <c r="CQ16" i="10"/>
  <c r="CQ8" i="10"/>
  <c r="BL23" i="10"/>
  <c r="DW23" i="10" s="1"/>
  <c r="BL15" i="10"/>
  <c r="DW15" i="10" s="1"/>
  <c r="CQ14" i="10"/>
  <c r="CQ22" i="10"/>
  <c r="CQ10" i="10"/>
  <c r="BL12" i="10"/>
  <c r="DW12" i="10" s="1"/>
  <c r="BL18" i="10"/>
  <c r="DW18" i="10" s="1"/>
  <c r="CQ7" i="10"/>
  <c r="CQ13" i="10"/>
  <c r="BL17" i="10"/>
  <c r="DW17" i="10" s="1"/>
  <c r="BL21" i="10"/>
  <c r="DW21" i="10" s="1"/>
  <c r="BL22" i="10"/>
  <c r="DW22" i="10" s="1"/>
  <c r="CQ18" i="10"/>
  <c r="BL19" i="10"/>
  <c r="DW19" i="10" s="1"/>
  <c r="CQ17" i="10"/>
  <c r="BL20" i="10"/>
  <c r="DW20" i="10" s="1"/>
  <c r="U5" i="10"/>
  <c r="CQ23" i="10"/>
  <c r="CQ12" i="10"/>
  <c r="CQ20" i="10"/>
  <c r="BL16" i="10"/>
  <c r="DW16" i="10" s="1"/>
  <c r="BL14" i="10"/>
  <c r="DW14" i="10" s="1"/>
  <c r="CQ11" i="10"/>
  <c r="BK19" i="10"/>
  <c r="DV19" i="10" s="1"/>
  <c r="CP22" i="10"/>
  <c r="BK22" i="10"/>
  <c r="DV22" i="10" s="1"/>
  <c r="BK18" i="10"/>
  <c r="DV18" i="10" s="1"/>
  <c r="CP21" i="10"/>
  <c r="BK17" i="10"/>
  <c r="DV17" i="10" s="1"/>
  <c r="CP16" i="10"/>
  <c r="BK16" i="10"/>
  <c r="DV16" i="10" s="1"/>
  <c r="CP15" i="10"/>
  <c r="BK15" i="10"/>
  <c r="DV15" i="10" s="1"/>
  <c r="CP14" i="10"/>
  <c r="BK14" i="10"/>
  <c r="DV14" i="10" s="1"/>
  <c r="CP13" i="10"/>
  <c r="BK13" i="10"/>
  <c r="DV13" i="10" s="1"/>
  <c r="CP12" i="10"/>
  <c r="BK12" i="10"/>
  <c r="DV12" i="10" s="1"/>
  <c r="CP11" i="10"/>
  <c r="BK11" i="10"/>
  <c r="DV11" i="10" s="1"/>
  <c r="CP10" i="10"/>
  <c r="BK10" i="10"/>
  <c r="DV10" i="10" s="1"/>
  <c r="CP9" i="10"/>
  <c r="BK9" i="10"/>
  <c r="DV9" i="10" s="1"/>
  <c r="CP20" i="10"/>
  <c r="CP19" i="10"/>
  <c r="CP8" i="10"/>
  <c r="BK8" i="10"/>
  <c r="DV8" i="10" s="1"/>
  <c r="CP18" i="10"/>
  <c r="CP7" i="10"/>
  <c r="BK7" i="10"/>
  <c r="DV7" i="10" s="1"/>
  <c r="CP6" i="10"/>
  <c r="BK6" i="10"/>
  <c r="DV6" i="10" s="1"/>
  <c r="T5" i="10"/>
  <c r="CP17" i="10"/>
  <c r="BK21" i="10"/>
  <c r="DV21" i="10" s="1"/>
  <c r="CP24" i="10"/>
  <c r="BK24" i="10"/>
  <c r="DV24" i="10" s="1"/>
  <c r="CP23" i="10"/>
  <c r="BK20" i="10"/>
  <c r="DV20" i="10" s="1"/>
  <c r="BK23" i="10"/>
  <c r="DV23" i="10" s="1"/>
  <c r="BJ21" i="10"/>
  <c r="DU21" i="10" s="1"/>
  <c r="CO10" i="10"/>
  <c r="BJ16" i="10"/>
  <c r="DU16" i="10" s="1"/>
  <c r="CO24" i="10"/>
  <c r="CO18" i="10"/>
  <c r="CO22" i="10"/>
  <c r="BJ22" i="10"/>
  <c r="DU22" i="10" s="1"/>
  <c r="CO6" i="10"/>
  <c r="CO16" i="10"/>
  <c r="BJ13" i="10"/>
  <c r="DU13" i="10" s="1"/>
  <c r="CO9" i="10"/>
  <c r="CO8" i="10"/>
  <c r="BJ24" i="10"/>
  <c r="DU24" i="10" s="1"/>
  <c r="CO17" i="10"/>
  <c r="CO21" i="10"/>
  <c r="BJ23" i="10"/>
  <c r="DU23" i="10" s="1"/>
  <c r="CO15" i="10"/>
  <c r="BJ9" i="10"/>
  <c r="DU9" i="10" s="1"/>
  <c r="CO12" i="10"/>
  <c r="BJ8" i="10"/>
  <c r="DU8" i="10" s="1"/>
  <c r="BJ12" i="10"/>
  <c r="DU12" i="10" s="1"/>
  <c r="CO14" i="10"/>
  <c r="CO20" i="10"/>
  <c r="CO7" i="10"/>
  <c r="CO13" i="10"/>
  <c r="BJ18" i="10"/>
  <c r="DU18" i="10" s="1"/>
  <c r="BJ19" i="10"/>
  <c r="DU19" i="10" s="1"/>
  <c r="S5" i="10"/>
  <c r="CO19" i="10"/>
  <c r="BJ11" i="10"/>
  <c r="DU11" i="10" s="1"/>
  <c r="CO23" i="10"/>
  <c r="BJ15" i="10"/>
  <c r="DU15" i="10" s="1"/>
  <c r="BJ17" i="10"/>
  <c r="DU17" i="10" s="1"/>
  <c r="BJ6" i="10"/>
  <c r="DU6" i="10" s="1"/>
  <c r="BJ7" i="10"/>
  <c r="DU7" i="10" s="1"/>
  <c r="BJ10" i="10"/>
  <c r="DU10" i="10" s="1"/>
  <c r="BJ20" i="10"/>
  <c r="DU20" i="10" s="1"/>
  <c r="CO11" i="10"/>
  <c r="BJ14" i="10"/>
  <c r="DU14" i="10" s="1"/>
  <c r="BI21" i="10"/>
  <c r="DT21" i="10" s="1"/>
  <c r="CN18" i="10"/>
  <c r="BI9" i="10"/>
  <c r="DT9" i="10" s="1"/>
  <c r="BI7" i="10"/>
  <c r="DT7" i="10" s="1"/>
  <c r="BI11" i="10"/>
  <c r="DT11" i="10" s="1"/>
  <c r="BI6" i="10"/>
  <c r="DT6" i="10" s="1"/>
  <c r="CN11" i="10"/>
  <c r="BI24" i="10"/>
  <c r="DT24" i="10" s="1"/>
  <c r="BI18" i="10"/>
  <c r="DT18" i="10" s="1"/>
  <c r="BI23" i="10"/>
  <c r="DT23" i="10" s="1"/>
  <c r="CN15" i="10"/>
  <c r="CN13" i="10"/>
  <c r="BI12" i="10"/>
  <c r="DT12" i="10" s="1"/>
  <c r="BI13" i="10"/>
  <c r="DT13" i="10" s="1"/>
  <c r="CN12" i="10"/>
  <c r="CN20" i="10"/>
  <c r="BI17" i="10"/>
  <c r="DT17" i="10" s="1"/>
  <c r="CN21" i="10"/>
  <c r="CN17" i="10"/>
  <c r="CN7" i="10"/>
  <c r="CN23" i="10"/>
  <c r="BI15" i="10"/>
  <c r="DT15" i="10" s="1"/>
  <c r="CN16" i="10"/>
  <c r="CN6" i="10"/>
  <c r="BI22" i="10"/>
  <c r="DT22" i="10" s="1"/>
  <c r="BI20" i="10"/>
  <c r="DT20" i="10" s="1"/>
  <c r="CN22" i="10"/>
  <c r="BI16" i="10"/>
  <c r="DT16" i="10" s="1"/>
  <c r="CN24" i="10"/>
  <c r="CN14" i="10"/>
  <c r="CN9" i="10"/>
  <c r="CN8" i="10"/>
  <c r="BI14" i="10"/>
  <c r="DT14" i="10" s="1"/>
  <c r="R5" i="10"/>
  <c r="CN19" i="10"/>
  <c r="BI10" i="10"/>
  <c r="DT10" i="10" s="1"/>
  <c r="CN10" i="10"/>
  <c r="BI19" i="10"/>
  <c r="DT19" i="10" s="1"/>
  <c r="BI8" i="10"/>
  <c r="DT8" i="10" s="1"/>
  <c r="BH21" i="10"/>
  <c r="DS21" i="10" s="1"/>
  <c r="BH16" i="10"/>
  <c r="DS16" i="10" s="1"/>
  <c r="BH12" i="10"/>
  <c r="DS12" i="10" s="1"/>
  <c r="CM12" i="10"/>
  <c r="BH11" i="10"/>
  <c r="DS11" i="10" s="1"/>
  <c r="BH24" i="10"/>
  <c r="DS24" i="10" s="1"/>
  <c r="CM21" i="10"/>
  <c r="BH23" i="10"/>
  <c r="DS23" i="10" s="1"/>
  <c r="CM15" i="10"/>
  <c r="BH9" i="10"/>
  <c r="DS9" i="10" s="1"/>
  <c r="CM8" i="10"/>
  <c r="CM6" i="10"/>
  <c r="CM20" i="10"/>
  <c r="CM17" i="10"/>
  <c r="CM23" i="10"/>
  <c r="BH13" i="10"/>
  <c r="DS13" i="10" s="1"/>
  <c r="BH15" i="10"/>
  <c r="DS15" i="10" s="1"/>
  <c r="BH14" i="10"/>
  <c r="DS14" i="10" s="1"/>
  <c r="CM7" i="10"/>
  <c r="BH20" i="10"/>
  <c r="DS20" i="10" s="1"/>
  <c r="BH19" i="10"/>
  <c r="DS19" i="10" s="1"/>
  <c r="CM18" i="10"/>
  <c r="CM9" i="10"/>
  <c r="CM11" i="10"/>
  <c r="CM10" i="10"/>
  <c r="BH7" i="10"/>
  <c r="DS7" i="10" s="1"/>
  <c r="CM16" i="10"/>
  <c r="BH10" i="10"/>
  <c r="DS10" i="10" s="1"/>
  <c r="BH22" i="10"/>
  <c r="DS22" i="10" s="1"/>
  <c r="BH17" i="10"/>
  <c r="DS17" i="10" s="1"/>
  <c r="CM19" i="10"/>
  <c r="BH6" i="10"/>
  <c r="DS6" i="10" s="1"/>
  <c r="BH18" i="10"/>
  <c r="DS18" i="10" s="1"/>
  <c r="CM22" i="10"/>
  <c r="CM14" i="10"/>
  <c r="BH8" i="10"/>
  <c r="DS8" i="10" s="1"/>
  <c r="CM13" i="10"/>
  <c r="CM24" i="10"/>
  <c r="Q5" i="10"/>
  <c r="BG21" i="10"/>
  <c r="DR21" i="10" s="1"/>
  <c r="BG16" i="10"/>
  <c r="DR16" i="10" s="1"/>
  <c r="BG15" i="10"/>
  <c r="DR15" i="10" s="1"/>
  <c r="BG24" i="10"/>
  <c r="DR24" i="10" s="1"/>
  <c r="BG23" i="10"/>
  <c r="DR23" i="10" s="1"/>
  <c r="CL15" i="10"/>
  <c r="CL23" i="10"/>
  <c r="CL20" i="10"/>
  <c r="BG13" i="10"/>
  <c r="DR13" i="10" s="1"/>
  <c r="BG20" i="10"/>
  <c r="DR20" i="10" s="1"/>
  <c r="CL24" i="10"/>
  <c r="CL18" i="10"/>
  <c r="CL11" i="10"/>
  <c r="CL10" i="10"/>
  <c r="P5" i="10"/>
  <c r="BG18" i="10"/>
  <c r="DR18" i="10" s="1"/>
  <c r="BG10" i="10"/>
  <c r="DR10" i="10" s="1"/>
  <c r="CL13" i="10"/>
  <c r="BG9" i="10"/>
  <c r="DR9" i="10" s="1"/>
  <c r="BG12" i="10"/>
  <c r="DR12" i="10" s="1"/>
  <c r="BG17" i="10"/>
  <c r="DR17" i="10" s="1"/>
  <c r="CL21" i="10"/>
  <c r="CL8" i="10"/>
  <c r="BG11" i="10"/>
  <c r="DR11" i="10" s="1"/>
  <c r="CL16" i="10"/>
  <c r="BG22" i="10"/>
  <c r="DR22" i="10" s="1"/>
  <c r="CL6" i="10"/>
  <c r="BG6" i="10"/>
  <c r="DR6" i="10" s="1"/>
  <c r="CL19" i="10"/>
  <c r="CL12" i="10"/>
  <c r="CL14" i="10"/>
  <c r="CL9" i="10"/>
  <c r="BG7" i="10"/>
  <c r="DR7" i="10" s="1"/>
  <c r="CL7" i="10"/>
  <c r="CL22" i="10"/>
  <c r="BG19" i="10"/>
  <c r="DR19" i="10" s="1"/>
  <c r="BG8" i="10"/>
  <c r="DR8" i="10" s="1"/>
  <c r="CL17" i="10"/>
  <c r="BG14" i="10"/>
  <c r="DR14" i="10" s="1"/>
  <c r="BF21" i="10"/>
  <c r="DQ21" i="10" s="1"/>
  <c r="CK10" i="10"/>
  <c r="BF9" i="10"/>
  <c r="DQ9" i="10" s="1"/>
  <c r="BF10" i="10"/>
  <c r="DQ10" i="10" s="1"/>
  <c r="CK8" i="10"/>
  <c r="BF18" i="10"/>
  <c r="DQ18" i="10" s="1"/>
  <c r="CK9" i="10"/>
  <c r="CK23" i="10"/>
  <c r="BF15" i="10"/>
  <c r="DQ15" i="10" s="1"/>
  <c r="CK15" i="10"/>
  <c r="BF23" i="10"/>
  <c r="DQ23" i="10" s="1"/>
  <c r="CK22" i="10"/>
  <c r="BF22" i="10"/>
  <c r="DQ22" i="10" s="1"/>
  <c r="CK16" i="10"/>
  <c r="CK21" i="10"/>
  <c r="BF19" i="10"/>
  <c r="DQ19" i="10" s="1"/>
  <c r="BF17" i="10"/>
  <c r="DQ17" i="10" s="1"/>
  <c r="BF16" i="10"/>
  <c r="DQ16" i="10" s="1"/>
  <c r="CK20" i="10"/>
  <c r="CK6" i="10"/>
  <c r="CK17" i="10"/>
  <c r="BF24" i="10"/>
  <c r="DQ24" i="10" s="1"/>
  <c r="CK24" i="10"/>
  <c r="CK14" i="10"/>
  <c r="BF7" i="10"/>
  <c r="DQ7" i="10" s="1"/>
  <c r="BF14" i="10"/>
  <c r="DQ14" i="10" s="1"/>
  <c r="CK13" i="10"/>
  <c r="BF20" i="10"/>
  <c r="DQ20" i="10" s="1"/>
  <c r="CK7" i="10"/>
  <c r="BF13" i="10"/>
  <c r="DQ13" i="10" s="1"/>
  <c r="CK19" i="10"/>
  <c r="CK12" i="10"/>
  <c r="BF12" i="10"/>
  <c r="DQ12" i="10" s="1"/>
  <c r="BF6" i="10"/>
  <c r="DQ6" i="10" s="1"/>
  <c r="CK18" i="10"/>
  <c r="CK11" i="10"/>
  <c r="O5" i="10"/>
  <c r="BF11" i="10"/>
  <c r="DQ11" i="10" s="1"/>
  <c r="BF8" i="10"/>
  <c r="DQ8" i="10" s="1"/>
  <c r="BE21" i="10"/>
  <c r="DP21" i="10" s="1"/>
  <c r="BE9" i="10"/>
  <c r="DP9" i="10" s="1"/>
  <c r="BE13" i="10"/>
  <c r="DP13" i="10" s="1"/>
  <c r="BE14" i="10"/>
  <c r="DP14" i="10" s="1"/>
  <c r="CJ16" i="10"/>
  <c r="BE16" i="10"/>
  <c r="DP16" i="10" s="1"/>
  <c r="BE23" i="10"/>
  <c r="DP23" i="10" s="1"/>
  <c r="BE15" i="10"/>
  <c r="DP15" i="10" s="1"/>
  <c r="CJ19" i="10"/>
  <c r="CJ18" i="10"/>
  <c r="CJ24" i="10"/>
  <c r="BE20" i="10"/>
  <c r="DP20" i="10" s="1"/>
  <c r="CJ14" i="10"/>
  <c r="CJ9" i="10"/>
  <c r="N5" i="10"/>
  <c r="BE10" i="10"/>
  <c r="DP10" i="10" s="1"/>
  <c r="BE7" i="10"/>
  <c r="DP7" i="10" s="1"/>
  <c r="CJ20" i="10"/>
  <c r="CJ15" i="10"/>
  <c r="BE18" i="10"/>
  <c r="DP18" i="10" s="1"/>
  <c r="CJ22" i="10"/>
  <c r="CJ23" i="10"/>
  <c r="BE24" i="10"/>
  <c r="DP24" i="10" s="1"/>
  <c r="BE19" i="10"/>
  <c r="DP19" i="10" s="1"/>
  <c r="BE12" i="10"/>
  <c r="DP12" i="10" s="1"/>
  <c r="CJ7" i="10"/>
  <c r="CJ13" i="10"/>
  <c r="CJ12" i="10"/>
  <c r="BE6" i="10"/>
  <c r="DP6" i="10" s="1"/>
  <c r="BE17" i="10"/>
  <c r="DP17" i="10" s="1"/>
  <c r="CJ11" i="10"/>
  <c r="CJ10" i="10"/>
  <c r="BE11" i="10"/>
  <c r="DP11" i="10" s="1"/>
  <c r="CJ8" i="10"/>
  <c r="BE8" i="10"/>
  <c r="DP8" i="10" s="1"/>
  <c r="BE22" i="10"/>
  <c r="DP22" i="10" s="1"/>
  <c r="CJ17" i="10"/>
  <c r="CJ6" i="10"/>
  <c r="CJ21" i="10"/>
  <c r="CI19" i="10"/>
  <c r="BD18" i="10"/>
  <c r="DO18" i="10" s="1"/>
  <c r="BD21" i="10"/>
  <c r="DO21" i="10" s="1"/>
  <c r="BD23" i="10"/>
  <c r="DO23" i="10" s="1"/>
  <c r="CI16" i="10"/>
  <c r="CI7" i="10"/>
  <c r="BD24" i="10"/>
  <c r="DO24" i="10" s="1"/>
  <c r="CI18" i="10"/>
  <c r="BD12" i="10"/>
  <c r="DO12" i="10" s="1"/>
  <c r="BD19" i="10"/>
  <c r="DO19" i="10" s="1"/>
  <c r="BD7" i="10"/>
  <c r="DO7" i="10" s="1"/>
  <c r="CI14" i="10"/>
  <c r="BD15" i="10"/>
  <c r="DO15" i="10" s="1"/>
  <c r="CI12" i="10"/>
  <c r="CI20" i="10"/>
  <c r="CI13" i="10"/>
  <c r="BD6" i="10"/>
  <c r="DO6" i="10" s="1"/>
  <c r="BD14" i="10"/>
  <c r="DO14" i="10" s="1"/>
  <c r="CI22" i="10"/>
  <c r="CI6" i="10"/>
  <c r="BD10" i="10"/>
  <c r="DO10" i="10" s="1"/>
  <c r="BD13" i="10"/>
  <c r="DO13" i="10" s="1"/>
  <c r="CI11" i="10"/>
  <c r="BD20" i="10"/>
  <c r="DO20" i="10" s="1"/>
  <c r="BD8" i="10"/>
  <c r="DO8" i="10" s="1"/>
  <c r="CI9" i="10"/>
  <c r="CI10" i="10"/>
  <c r="BD11" i="10"/>
  <c r="DO11" i="10" s="1"/>
  <c r="BD16" i="10"/>
  <c r="DO16" i="10" s="1"/>
  <c r="CI8" i="10"/>
  <c r="CI15" i="10"/>
  <c r="M5" i="10"/>
  <c r="BD22" i="10"/>
  <c r="DO22" i="10" s="1"/>
  <c r="CI17" i="10"/>
  <c r="CI23" i="10"/>
  <c r="CI24" i="10"/>
  <c r="BD17" i="10"/>
  <c r="DO17" i="10" s="1"/>
  <c r="CI21" i="10"/>
  <c r="BD9" i="10"/>
  <c r="DO9" i="10" s="1"/>
  <c r="CH18" i="10"/>
  <c r="CH12" i="10"/>
  <c r="CH13" i="10"/>
  <c r="BC12" i="10"/>
  <c r="DN12" i="10" s="1"/>
  <c r="CH8" i="10"/>
  <c r="CH7" i="10"/>
  <c r="CH24" i="10"/>
  <c r="CH14" i="10"/>
  <c r="BC21" i="10"/>
  <c r="DN21" i="10" s="1"/>
  <c r="CH11" i="10"/>
  <c r="CH9" i="10"/>
  <c r="BC9" i="10"/>
  <c r="DN9" i="10" s="1"/>
  <c r="BC14" i="10"/>
  <c r="DN14" i="10" s="1"/>
  <c r="BC8" i="10"/>
  <c r="DN8" i="10" s="1"/>
  <c r="CH16" i="10"/>
  <c r="BC15" i="10"/>
  <c r="DN15" i="10" s="1"/>
  <c r="BC7" i="10"/>
  <c r="DN7" i="10" s="1"/>
  <c r="CH22" i="10"/>
  <c r="CH20" i="10"/>
  <c r="BC20" i="10"/>
  <c r="DN20" i="10" s="1"/>
  <c r="BC11" i="10"/>
  <c r="DN11" i="10" s="1"/>
  <c r="CH10" i="10"/>
  <c r="L5" i="10"/>
  <c r="BC16" i="10"/>
  <c r="DN16" i="10" s="1"/>
  <c r="BC13" i="10"/>
  <c r="DN13" i="10" s="1"/>
  <c r="BC10" i="10"/>
  <c r="DN10" i="10" s="1"/>
  <c r="CH19" i="10"/>
  <c r="BC22" i="10"/>
  <c r="DN22" i="10" s="1"/>
  <c r="BC24" i="10"/>
  <c r="DN24" i="10" s="1"/>
  <c r="BC19" i="10"/>
  <c r="DN19" i="10" s="1"/>
  <c r="CH17" i="10"/>
  <c r="BC6" i="10"/>
  <c r="DN6" i="10" s="1"/>
  <c r="BC23" i="10"/>
  <c r="DN23" i="10" s="1"/>
  <c r="BC17" i="10"/>
  <c r="DN17" i="10" s="1"/>
  <c r="CH15" i="10"/>
  <c r="BC18" i="10"/>
  <c r="DN18" i="10" s="1"/>
  <c r="CH23" i="10"/>
  <c r="CH21" i="10"/>
  <c r="CH6" i="10"/>
  <c r="CG15" i="10"/>
  <c r="CG11" i="10"/>
  <c r="BB6" i="10"/>
  <c r="DM6" i="10" s="1"/>
  <c r="CG6" i="10"/>
  <c r="BB19" i="10"/>
  <c r="DM19" i="10" s="1"/>
  <c r="BB8" i="10"/>
  <c r="DM8" i="10" s="1"/>
  <c r="CG12" i="10"/>
  <c r="BB12" i="10"/>
  <c r="DM12" i="10" s="1"/>
  <c r="BB7" i="10"/>
  <c r="DM7" i="10" s="1"/>
  <c r="BB24" i="10"/>
  <c r="DM24" i="10" s="1"/>
  <c r="CG19" i="10"/>
  <c r="CG8" i="10"/>
  <c r="BB23" i="10"/>
  <c r="DM23" i="10" s="1"/>
  <c r="BB18" i="10"/>
  <c r="DM18" i="10" s="1"/>
  <c r="BB11" i="10"/>
  <c r="DM11" i="10" s="1"/>
  <c r="CG7" i="10"/>
  <c r="BB10" i="10"/>
  <c r="DM10" i="10" s="1"/>
  <c r="BB16" i="10"/>
  <c r="DM16" i="10" s="1"/>
  <c r="BB20" i="10"/>
  <c r="DM20" i="10" s="1"/>
  <c r="BB13" i="10"/>
  <c r="DM13" i="10" s="1"/>
  <c r="K5" i="10"/>
  <c r="CG24" i="10"/>
  <c r="BB22" i="10"/>
  <c r="DM22" i="10" s="1"/>
  <c r="BB15" i="10"/>
  <c r="DM15" i="10" s="1"/>
  <c r="CG20" i="10"/>
  <c r="CG9" i="10"/>
  <c r="CG17" i="10"/>
  <c r="CG22" i="10"/>
  <c r="BB9" i="10"/>
  <c r="DM9" i="10" s="1"/>
  <c r="CG16" i="10"/>
  <c r="CG23" i="10"/>
  <c r="CG14" i="10"/>
  <c r="BB17" i="10"/>
  <c r="DM17" i="10" s="1"/>
  <c r="CG18" i="10"/>
  <c r="BB14" i="10"/>
  <c r="DM14" i="10" s="1"/>
  <c r="BB21" i="10"/>
  <c r="DM21" i="10" s="1"/>
  <c r="CG21" i="10"/>
  <c r="CG13" i="10"/>
  <c r="CG10" i="10"/>
  <c r="CF8" i="10"/>
  <c r="BA10" i="10"/>
  <c r="DL10" i="10" s="1"/>
  <c r="BA7" i="10"/>
  <c r="DL7" i="10" s="1"/>
  <c r="CF14" i="10"/>
  <c r="CF24" i="10"/>
  <c r="CF15" i="10"/>
  <c r="CF23" i="10"/>
  <c r="BA23" i="10"/>
  <c r="DL23" i="10" s="1"/>
  <c r="BA24" i="10"/>
  <c r="DL24" i="10" s="1"/>
  <c r="BA16" i="10"/>
  <c r="DL16" i="10" s="1"/>
  <c r="BA8" i="10"/>
  <c r="DL8" i="10" s="1"/>
  <c r="CF22" i="10"/>
  <c r="CF16" i="10"/>
  <c r="BA21" i="10"/>
  <c r="DL21" i="10" s="1"/>
  <c r="CF20" i="10"/>
  <c r="CF9" i="10"/>
  <c r="BA22" i="10"/>
  <c r="DL22" i="10" s="1"/>
  <c r="BA15" i="10"/>
  <c r="DL15" i="10" s="1"/>
  <c r="J5" i="10"/>
  <c r="BA20" i="10"/>
  <c r="DL20" i="10" s="1"/>
  <c r="CF19" i="10"/>
  <c r="BA6" i="10"/>
  <c r="DL6" i="10" s="1"/>
  <c r="CF17" i="10"/>
  <c r="BA19" i="10"/>
  <c r="DL19" i="10" s="1"/>
  <c r="CF18" i="10"/>
  <c r="BA18" i="10"/>
  <c r="DL18" i="10" s="1"/>
  <c r="CF6" i="10"/>
  <c r="CF12" i="10"/>
  <c r="BA12" i="10"/>
  <c r="DL12" i="10" s="1"/>
  <c r="BA9" i="10"/>
  <c r="DL9" i="10" s="1"/>
  <c r="BA13" i="10"/>
  <c r="DL13" i="10" s="1"/>
  <c r="CF7" i="10"/>
  <c r="CF13" i="10"/>
  <c r="CF11" i="10"/>
  <c r="BA17" i="10"/>
  <c r="DL17" i="10" s="1"/>
  <c r="BA11" i="10"/>
  <c r="DL11" i="10" s="1"/>
  <c r="CF21" i="10"/>
  <c r="BA14" i="10"/>
  <c r="DL14" i="10" s="1"/>
  <c r="CF10" i="10"/>
  <c r="CE23" i="10"/>
  <c r="AZ22" i="10"/>
  <c r="DK22" i="10" s="1"/>
  <c r="AZ9" i="10"/>
  <c r="DK9" i="10" s="1"/>
  <c r="AZ13" i="10"/>
  <c r="DK13" i="10" s="1"/>
  <c r="CE24" i="10"/>
  <c r="AZ12" i="10"/>
  <c r="DK12" i="10" s="1"/>
  <c r="CE22" i="10"/>
  <c r="CE15" i="10"/>
  <c r="CE10" i="10"/>
  <c r="AZ11" i="10"/>
  <c r="DK11" i="10" s="1"/>
  <c r="CE21" i="10"/>
  <c r="CE7" i="10"/>
  <c r="AZ14" i="10"/>
  <c r="DK14" i="10" s="1"/>
  <c r="CE12" i="10"/>
  <c r="AZ24" i="10"/>
  <c r="DK24" i="10" s="1"/>
  <c r="AZ10" i="10"/>
  <c r="DK10" i="10" s="1"/>
  <c r="CE20" i="10"/>
  <c r="CE13" i="10"/>
  <c r="CE19" i="10"/>
  <c r="AZ18" i="10"/>
  <c r="DK18" i="10" s="1"/>
  <c r="CE6" i="10"/>
  <c r="AZ17" i="10"/>
  <c r="DK17" i="10" s="1"/>
  <c r="AZ21" i="10"/>
  <c r="DK21" i="10" s="1"/>
  <c r="AZ8" i="10"/>
  <c r="DK8" i="10" s="1"/>
  <c r="CE18" i="10"/>
  <c r="AZ20" i="10"/>
  <c r="DK20" i="10" s="1"/>
  <c r="CE14" i="10"/>
  <c r="CE16" i="10"/>
  <c r="AZ16" i="10"/>
  <c r="DK16" i="10" s="1"/>
  <c r="AZ23" i="10"/>
  <c r="DK23" i="10" s="1"/>
  <c r="CE8" i="10"/>
  <c r="CE17" i="10"/>
  <c r="I5" i="10"/>
  <c r="CE11" i="10"/>
  <c r="AZ19" i="10"/>
  <c r="DK19" i="10" s="1"/>
  <c r="AZ6" i="10"/>
  <c r="DK6" i="10" s="1"/>
  <c r="CE9" i="10"/>
  <c r="AZ7" i="10"/>
  <c r="DK7" i="10" s="1"/>
  <c r="AZ15" i="10"/>
  <c r="DK15" i="10" s="1"/>
  <c r="CD13" i="10"/>
  <c r="CD15" i="10"/>
  <c r="CD24" i="10"/>
  <c r="CD12" i="10"/>
  <c r="AY9" i="10"/>
  <c r="DJ9" i="10" s="1"/>
  <c r="AY18" i="10"/>
  <c r="DJ18" i="10" s="1"/>
  <c r="CD23" i="10"/>
  <c r="CD6" i="10"/>
  <c r="CD18" i="10"/>
  <c r="AY23" i="10"/>
  <c r="DJ23" i="10" s="1"/>
  <c r="AY19" i="10"/>
  <c r="DJ19" i="10" s="1"/>
  <c r="AY6" i="10"/>
  <c r="DJ6" i="10" s="1"/>
  <c r="AY16" i="10"/>
  <c r="DJ16" i="10" s="1"/>
  <c r="AY24" i="10"/>
  <c r="DJ24" i="10" s="1"/>
  <c r="CD19" i="10"/>
  <c r="CD9" i="10"/>
  <c r="AY20" i="10"/>
  <c r="DJ20" i="10" s="1"/>
  <c r="AY10" i="10"/>
  <c r="DJ10" i="10" s="1"/>
  <c r="H5" i="10"/>
  <c r="CD10" i="10"/>
  <c r="CD20" i="10"/>
  <c r="CD22" i="10"/>
  <c r="CD16" i="10"/>
  <c r="AY21" i="10"/>
  <c r="DJ21" i="10" s="1"/>
  <c r="AY11" i="10"/>
  <c r="DJ11" i="10" s="1"/>
  <c r="AY14" i="10"/>
  <c r="DJ14" i="10" s="1"/>
  <c r="AY22" i="10"/>
  <c r="DJ22" i="10" s="1"/>
  <c r="AY15" i="10"/>
  <c r="DJ15" i="10" s="1"/>
  <c r="CD7" i="10"/>
  <c r="AY13" i="10"/>
  <c r="DJ13" i="10" s="1"/>
  <c r="CD11" i="10"/>
  <c r="CD17" i="10"/>
  <c r="CD8" i="10"/>
  <c r="CD14" i="10"/>
  <c r="AY8" i="10"/>
  <c r="DJ8" i="10" s="1"/>
  <c r="AY17" i="10"/>
  <c r="DJ17" i="10" s="1"/>
  <c r="AY7" i="10"/>
  <c r="DJ7" i="10" s="1"/>
  <c r="CD21" i="10"/>
  <c r="AY12" i="10"/>
  <c r="DJ12" i="10" s="1"/>
  <c r="AX22" i="10"/>
  <c r="DI22" i="10" s="1"/>
  <c r="CC19" i="10"/>
  <c r="AX24" i="10"/>
  <c r="DI24" i="10" s="1"/>
  <c r="CC9" i="10"/>
  <c r="CC10" i="10"/>
  <c r="AX6" i="10"/>
  <c r="DI6" i="10" s="1"/>
  <c r="CC14" i="10"/>
  <c r="G5" i="10"/>
  <c r="CC11" i="10"/>
  <c r="AX11" i="10"/>
  <c r="DI11" i="10" s="1"/>
  <c r="AX19" i="10"/>
  <c r="DI19" i="10" s="1"/>
  <c r="AX21" i="10"/>
  <c r="DI21" i="10" s="1"/>
  <c r="AX23" i="10"/>
  <c r="DI23" i="10" s="1"/>
  <c r="AX10" i="10"/>
  <c r="DI10" i="10" s="1"/>
  <c r="AX9" i="10"/>
  <c r="DI9" i="10" s="1"/>
  <c r="CC8" i="10"/>
  <c r="AX13" i="10"/>
  <c r="DI13" i="10" s="1"/>
  <c r="AX15" i="10"/>
  <c r="DI15" i="10" s="1"/>
  <c r="AX8" i="10"/>
  <c r="DI8" i="10" s="1"/>
  <c r="AX17" i="10"/>
  <c r="DI17" i="10" s="1"/>
  <c r="AX20" i="10"/>
  <c r="DI20" i="10" s="1"/>
  <c r="CC18" i="10"/>
  <c r="CC20" i="10"/>
  <c r="CC17" i="10"/>
  <c r="CC6" i="10"/>
  <c r="CC22" i="10"/>
  <c r="CC23" i="10"/>
  <c r="CC13" i="10"/>
  <c r="AX18" i="10"/>
  <c r="DI18" i="10" s="1"/>
  <c r="AX14" i="10"/>
  <c r="DI14" i="10" s="1"/>
  <c r="AX7" i="10"/>
  <c r="DI7" i="10" s="1"/>
  <c r="AX12" i="10"/>
  <c r="DI12" i="10" s="1"/>
  <c r="CC24" i="10"/>
  <c r="CC7" i="10"/>
  <c r="CC21" i="10"/>
  <c r="AX16" i="10"/>
  <c r="DI16" i="10" s="1"/>
  <c r="CC16" i="10"/>
  <c r="CC15" i="10"/>
  <c r="CC12" i="10"/>
  <c r="CB23" i="10"/>
  <c r="CB17" i="10"/>
  <c r="AW9" i="10"/>
  <c r="DH9" i="10" s="1"/>
  <c r="CB8" i="10"/>
  <c r="AW8" i="10"/>
  <c r="DH8" i="10" s="1"/>
  <c r="CB7" i="10"/>
  <c r="AW7" i="10"/>
  <c r="DH7" i="10" s="1"/>
  <c r="CB6" i="10"/>
  <c r="AW6" i="10"/>
  <c r="DH6" i="10" s="1"/>
  <c r="F5" i="10"/>
  <c r="AW21" i="10"/>
  <c r="DH21" i="10" s="1"/>
  <c r="CB20" i="10"/>
  <c r="AW20" i="10"/>
  <c r="DH20" i="10" s="1"/>
  <c r="CB19" i="10"/>
  <c r="AW19" i="10"/>
  <c r="DH19" i="10" s="1"/>
  <c r="CB18" i="10"/>
  <c r="AW18" i="10"/>
  <c r="DH18" i="10" s="1"/>
  <c r="AW23" i="10"/>
  <c r="DH23" i="10" s="1"/>
  <c r="AW15" i="10"/>
  <c r="DH15" i="10" s="1"/>
  <c r="CB22" i="10"/>
  <c r="AW17" i="10"/>
  <c r="DH17" i="10" s="1"/>
  <c r="CB16" i="10"/>
  <c r="AW24" i="10"/>
  <c r="DH24" i="10" s="1"/>
  <c r="CB24" i="10"/>
  <c r="CB15" i="10"/>
  <c r="CB14" i="10"/>
  <c r="AW14" i="10"/>
  <c r="DH14" i="10" s="1"/>
  <c r="CB13" i="10"/>
  <c r="AW13" i="10"/>
  <c r="DH13" i="10" s="1"/>
  <c r="AW16" i="10"/>
  <c r="DH16" i="10" s="1"/>
  <c r="CB12" i="10"/>
  <c r="AW12" i="10"/>
  <c r="DH12" i="10" s="1"/>
  <c r="CB11" i="10"/>
  <c r="AW11" i="10"/>
  <c r="DH11" i="10" s="1"/>
  <c r="CB21" i="10"/>
  <c r="CB10" i="10"/>
  <c r="AW10" i="10"/>
  <c r="DH10" i="10" s="1"/>
  <c r="AW22" i="10"/>
  <c r="DH22" i="10" s="1"/>
  <c r="CB9" i="10"/>
  <c r="AV11" i="10"/>
  <c r="DG11" i="10" s="1"/>
  <c r="CA15" i="10"/>
  <c r="CA21" i="10"/>
  <c r="AV18" i="10"/>
  <c r="DG18" i="10" s="1"/>
  <c r="AV24" i="10"/>
  <c r="DG24" i="10" s="1"/>
  <c r="CA10" i="10"/>
  <c r="AV13" i="10"/>
  <c r="DG13" i="10" s="1"/>
  <c r="AV20" i="10"/>
  <c r="DG20" i="10" s="1"/>
  <c r="AV17" i="10"/>
  <c r="DG17" i="10" s="1"/>
  <c r="CA16" i="10"/>
  <c r="AV21" i="10"/>
  <c r="DG21" i="10" s="1"/>
  <c r="AV7" i="10"/>
  <c r="DG7" i="10" s="1"/>
  <c r="CA11" i="10"/>
  <c r="CA24" i="10"/>
  <c r="AV12" i="10"/>
  <c r="DG12" i="10" s="1"/>
  <c r="AV9" i="10"/>
  <c r="DG9" i="10" s="1"/>
  <c r="CA6" i="10"/>
  <c r="CA20" i="10"/>
  <c r="CA22" i="10"/>
  <c r="CA14" i="10"/>
  <c r="AV14" i="10"/>
  <c r="DG14" i="10" s="1"/>
  <c r="AV10" i="10"/>
  <c r="DG10" i="10" s="1"/>
  <c r="CA18" i="10"/>
  <c r="E5" i="10"/>
  <c r="CA17" i="10"/>
  <c r="AV16" i="10"/>
  <c r="DG16" i="10" s="1"/>
  <c r="CA23" i="10"/>
  <c r="CA9" i="10"/>
  <c r="AV22" i="10"/>
  <c r="DG22" i="10" s="1"/>
  <c r="AV8" i="10"/>
  <c r="DG8" i="10" s="1"/>
  <c r="AV19" i="10"/>
  <c r="DG19" i="10" s="1"/>
  <c r="CA7" i="10"/>
  <c r="CA19" i="10"/>
  <c r="AV6" i="10"/>
  <c r="DG6" i="10" s="1"/>
  <c r="CA12" i="10"/>
  <c r="CA13" i="10"/>
  <c r="CA8" i="10"/>
  <c r="AV23" i="10"/>
  <c r="DG23" i="10" s="1"/>
  <c r="AV15" i="10"/>
  <c r="DG15" i="10" s="1"/>
  <c r="AU18" i="10"/>
  <c r="DF18" i="10" s="1"/>
  <c r="BZ13" i="10"/>
  <c r="AU13" i="10"/>
  <c r="DF13" i="10" s="1"/>
  <c r="BZ16" i="10"/>
  <c r="BZ22" i="10"/>
  <c r="BZ18" i="10"/>
  <c r="BZ6" i="10"/>
  <c r="AU10" i="10"/>
  <c r="DF10" i="10" s="1"/>
  <c r="BZ8" i="10"/>
  <c r="BZ11" i="10"/>
  <c r="BZ23" i="10"/>
  <c r="BZ15" i="10"/>
  <c r="AU19" i="10"/>
  <c r="DF19" i="10" s="1"/>
  <c r="BZ19" i="10"/>
  <c r="AU7" i="10"/>
  <c r="DF7" i="10" s="1"/>
  <c r="AU6" i="10"/>
  <c r="DF6" i="10" s="1"/>
  <c r="AU23" i="10"/>
  <c r="DF23" i="10" s="1"/>
  <c r="AU20" i="10"/>
  <c r="DF20" i="10" s="1"/>
  <c r="BZ20" i="10"/>
  <c r="D5" i="10"/>
  <c r="AU21" i="10"/>
  <c r="DF21" i="10" s="1"/>
  <c r="BZ12" i="10"/>
  <c r="AU12" i="10"/>
  <c r="DF12" i="10" s="1"/>
  <c r="AU8" i="10"/>
  <c r="DF8" i="10" s="1"/>
  <c r="BZ10" i="10"/>
  <c r="BZ9" i="10"/>
  <c r="AU16" i="10"/>
  <c r="DF16" i="10" s="1"/>
  <c r="AU9" i="10"/>
  <c r="DF9" i="10" s="1"/>
  <c r="AU11" i="10"/>
  <c r="DF11" i="10" s="1"/>
  <c r="BZ7" i="10"/>
  <c r="AU22" i="10"/>
  <c r="DF22" i="10" s="1"/>
  <c r="AU14" i="10"/>
  <c r="DF14" i="10" s="1"/>
  <c r="BZ14" i="10"/>
  <c r="BZ24" i="10"/>
  <c r="AU17" i="10"/>
  <c r="DF17" i="10" s="1"/>
  <c r="AU24" i="10"/>
  <c r="DF24" i="10" s="1"/>
  <c r="BZ21" i="10"/>
  <c r="AU15" i="10"/>
  <c r="DF15" i="10" s="1"/>
  <c r="BZ17" i="10"/>
  <c r="AT9" i="10"/>
  <c r="DE9" i="10" s="1"/>
  <c r="AT11" i="10"/>
  <c r="DE11" i="10" s="1"/>
  <c r="AT10" i="10"/>
  <c r="DE10" i="10" s="1"/>
  <c r="AT21" i="10"/>
  <c r="DE21" i="10" s="1"/>
  <c r="AT6" i="10"/>
  <c r="DE6" i="10" s="1"/>
  <c r="AT8" i="10"/>
  <c r="DE8" i="10" s="1"/>
  <c r="BY19" i="10"/>
  <c r="AT14" i="10"/>
  <c r="DE14" i="10" s="1"/>
  <c r="AT23" i="10"/>
  <c r="DE23" i="10" s="1"/>
  <c r="AT19" i="10"/>
  <c r="DE19" i="10" s="1"/>
  <c r="AT22" i="10"/>
  <c r="DE22" i="10" s="1"/>
  <c r="BY23" i="10"/>
  <c r="BY7" i="10"/>
  <c r="BY10" i="10"/>
  <c r="BY14" i="10"/>
  <c r="BY15" i="10"/>
  <c r="BY6" i="10"/>
  <c r="BY18" i="10"/>
  <c r="BY22" i="10"/>
  <c r="AT7" i="10"/>
  <c r="DE7" i="10" s="1"/>
  <c r="BY24" i="10"/>
  <c r="BY16" i="10"/>
  <c r="AT17" i="10"/>
  <c r="DE17" i="10" s="1"/>
  <c r="BY9" i="10"/>
  <c r="AT13" i="10"/>
  <c r="DE13" i="10" s="1"/>
  <c r="C5" i="10"/>
  <c r="BY13" i="10"/>
  <c r="BY8" i="10"/>
  <c r="AT12" i="10"/>
  <c r="DE12" i="10" s="1"/>
  <c r="AT24" i="10"/>
  <c r="DE24" i="10" s="1"/>
  <c r="AT15" i="10"/>
  <c r="DE15" i="10" s="1"/>
  <c r="AT18" i="10"/>
  <c r="DE18" i="10" s="1"/>
  <c r="AT16" i="10"/>
  <c r="DE16" i="10" s="1"/>
  <c r="BY21" i="10"/>
  <c r="BY12" i="10"/>
  <c r="BY20" i="10"/>
  <c r="AT20" i="10"/>
  <c r="DE20" i="10" s="1"/>
  <c r="BY17" i="10"/>
  <c r="BY11" i="10"/>
  <c r="AS20" i="10"/>
  <c r="DD20" i="10" s="1"/>
  <c r="BX20" i="10"/>
  <c r="DC20" i="10"/>
  <c r="B5" i="10"/>
  <c r="BX7" i="10"/>
  <c r="BX16" i="10"/>
  <c r="BX12" i="10"/>
  <c r="AS12" i="10"/>
  <c r="DD12" i="10" s="1"/>
  <c r="AS8" i="10"/>
  <c r="DD8" i="10" s="1"/>
  <c r="BX14" i="10"/>
  <c r="DC22" i="10"/>
  <c r="AS16" i="10"/>
  <c r="DD16" i="10" s="1"/>
  <c r="BX11" i="10"/>
  <c r="AS11" i="10"/>
  <c r="DD11" i="10" s="1"/>
  <c r="BX8" i="10"/>
  <c r="AS23" i="10"/>
  <c r="DD23" i="10" s="1"/>
  <c r="AS21" i="10"/>
  <c r="DD21" i="10" s="1"/>
  <c r="BX9" i="10"/>
  <c r="AS7" i="10"/>
  <c r="DD7" i="10" s="1"/>
  <c r="AS9" i="10"/>
  <c r="DD9" i="10" s="1"/>
  <c r="DC17" i="10"/>
  <c r="BX15" i="10"/>
  <c r="DC21" i="10"/>
  <c r="BX24" i="10"/>
  <c r="AS22" i="10"/>
  <c r="DD22" i="10" s="1"/>
  <c r="AS10" i="10"/>
  <c r="DD10" i="10" s="1"/>
  <c r="BX23" i="10"/>
  <c r="BX10" i="10"/>
  <c r="AS13" i="10"/>
  <c r="DD13" i="10" s="1"/>
  <c r="BX22" i="10"/>
  <c r="AS24" i="10"/>
  <c r="DD24" i="10" s="1"/>
  <c r="AS15" i="10"/>
  <c r="DD15" i="10" s="1"/>
  <c r="BX13" i="10"/>
  <c r="AS18" i="10"/>
  <c r="DD18" i="10" s="1"/>
  <c r="BX18" i="10"/>
  <c r="BX21" i="10"/>
  <c r="BX6" i="10"/>
  <c r="DC18" i="10"/>
  <c r="AS14" i="10"/>
  <c r="DD14" i="10" s="1"/>
  <c r="AS19" i="10"/>
  <c r="DD19" i="10" s="1"/>
  <c r="BX19" i="10"/>
  <c r="BX17" i="10"/>
  <c r="AS6" i="10"/>
  <c r="DD6" i="10" s="1"/>
  <c r="DC19" i="10"/>
  <c r="AS17" i="10"/>
  <c r="DD17" i="10" s="1"/>
  <c r="AN30" i="9"/>
  <c r="AO30" i="9"/>
  <c r="AK30" i="9"/>
  <c r="AL30" i="9"/>
  <c r="AQ30" i="9"/>
  <c r="AM30" i="9"/>
  <c r="AI30" i="9"/>
  <c r="AH30" i="9"/>
  <c r="AJ30" i="9" s="1"/>
  <c r="AP30" i="9"/>
  <c r="AM29" i="9"/>
  <c r="AN29" i="9"/>
  <c r="AO29" i="9"/>
  <c r="AK29" i="9"/>
  <c r="AL29" i="9"/>
  <c r="AP29" i="9"/>
  <c r="AQ29" i="9"/>
  <c r="AI29" i="9"/>
  <c r="AH29" i="9"/>
  <c r="AJ29" i="9" s="1"/>
  <c r="AP28" i="9"/>
  <c r="AQ28" i="9"/>
  <c r="AO28" i="9"/>
  <c r="AN28" i="9"/>
  <c r="AH28" i="9"/>
  <c r="AM28" i="9"/>
  <c r="AL28" i="9"/>
  <c r="AK28" i="9"/>
  <c r="AJ28" i="9"/>
  <c r="AI28" i="9"/>
  <c r="AN27" i="9"/>
  <c r="AM27" i="9"/>
  <c r="AL27" i="9"/>
  <c r="AK27" i="9"/>
  <c r="AI27" i="9"/>
  <c r="AH27" i="9"/>
  <c r="AJ27" i="9" s="1"/>
  <c r="AP27" i="9"/>
  <c r="AQ27" i="9"/>
  <c r="AO27" i="9"/>
  <c r="AM26" i="9"/>
  <c r="AK26" i="9"/>
  <c r="AI26" i="9"/>
  <c r="AH26" i="9"/>
  <c r="AJ26" i="9" s="1"/>
  <c r="AL26" i="9"/>
  <c r="AQ26" i="9"/>
  <c r="AP26" i="9"/>
  <c r="AO26" i="9"/>
  <c r="AN26" i="9"/>
  <c r="AK25" i="9"/>
  <c r="AP25" i="9"/>
  <c r="AQ25" i="9"/>
  <c r="AI25" i="9"/>
  <c r="AH25" i="9"/>
  <c r="AL25" i="9"/>
  <c r="AJ25" i="9"/>
  <c r="AM25" i="9"/>
  <c r="AN25" i="9"/>
  <c r="AO25" i="9"/>
  <c r="AH24" i="9"/>
  <c r="AI24" i="9"/>
  <c r="AJ24" i="9"/>
  <c r="AK24" i="9"/>
  <c r="AL24" i="9"/>
  <c r="AM24" i="9"/>
  <c r="AN24" i="9"/>
  <c r="AO24" i="9"/>
  <c r="AP24" i="9"/>
  <c r="AQ24" i="9"/>
  <c r="AK23" i="9"/>
  <c r="AL23" i="9"/>
  <c r="AM23" i="9"/>
  <c r="AN23" i="9"/>
  <c r="AO23" i="9"/>
  <c r="AP23" i="9"/>
  <c r="AQ23" i="9"/>
  <c r="AH23" i="9"/>
  <c r="AI23" i="9"/>
  <c r="AJ23" i="9"/>
  <c r="AI22" i="9"/>
  <c r="AH22" i="9"/>
  <c r="AJ22" i="9" s="1"/>
  <c r="AN22" i="9"/>
  <c r="AQ22" i="9"/>
  <c r="AP22" i="9"/>
  <c r="AO22" i="9"/>
  <c r="AM22" i="9"/>
  <c r="AL22" i="9"/>
  <c r="AK22" i="9"/>
  <c r="AH21" i="9"/>
  <c r="AI21" i="9"/>
  <c r="AJ21" i="9"/>
  <c r="AK21" i="9"/>
  <c r="AL21" i="9"/>
  <c r="AM21" i="9"/>
  <c r="AN21" i="9"/>
  <c r="AP21" i="9"/>
  <c r="AQ21" i="9"/>
  <c r="AO21" i="9"/>
  <c r="AQ20" i="9"/>
  <c r="AP20" i="9"/>
  <c r="AO20" i="9"/>
  <c r="AN20" i="9"/>
  <c r="AH20" i="9"/>
  <c r="AJ20" i="9" s="1"/>
  <c r="AM20" i="9"/>
  <c r="AI20" i="9"/>
  <c r="AL20" i="9"/>
  <c r="AK20" i="9"/>
  <c r="AP19" i="9"/>
  <c r="AH19" i="9"/>
  <c r="AO19" i="9"/>
  <c r="AN19" i="9"/>
  <c r="AQ19" i="9"/>
  <c r="AM19" i="9"/>
  <c r="AL19" i="9"/>
  <c r="AK19" i="9"/>
  <c r="AJ19" i="9"/>
  <c r="AI19" i="9"/>
  <c r="AL18" i="9"/>
  <c r="AK18" i="9"/>
  <c r="AN18" i="9"/>
  <c r="AQ18" i="9"/>
  <c r="AP18" i="9"/>
  <c r="AO18" i="9"/>
  <c r="AI18" i="9"/>
  <c r="AM18" i="9"/>
  <c r="AH18" i="9"/>
  <c r="AJ18" i="9" s="1"/>
  <c r="AN17" i="9"/>
  <c r="AH17" i="9"/>
  <c r="AJ17" i="9" s="1"/>
  <c r="AI17" i="9"/>
  <c r="AK17" i="9"/>
  <c r="AL17" i="9"/>
  <c r="AM17" i="9"/>
  <c r="AP17" i="9"/>
  <c r="AO17" i="9"/>
  <c r="AQ17" i="9"/>
  <c r="AM16" i="9"/>
  <c r="AL16" i="9"/>
  <c r="AK16" i="9"/>
  <c r="AI16" i="9"/>
  <c r="AH16" i="9"/>
  <c r="AJ16" i="9" s="1"/>
  <c r="AQ16" i="9"/>
  <c r="AP16" i="9"/>
  <c r="AO16" i="9"/>
  <c r="AN16" i="9"/>
  <c r="AI15" i="9"/>
  <c r="AK15" i="9"/>
  <c r="AH15" i="9"/>
  <c r="AL15" i="9"/>
  <c r="AM15" i="9"/>
  <c r="AJ15" i="9"/>
  <c r="AN15" i="9"/>
  <c r="AO15" i="9"/>
  <c r="AP15" i="9"/>
  <c r="AQ15" i="9"/>
  <c r="AN14" i="9"/>
  <c r="AI14" i="9"/>
  <c r="AL14" i="9"/>
  <c r="AQ14" i="9"/>
  <c r="AP14" i="9"/>
  <c r="AM14" i="9"/>
  <c r="AH14" i="9"/>
  <c r="AO14" i="9"/>
  <c r="AJ14" i="9"/>
  <c r="AK14" i="9"/>
  <c r="AI13" i="9"/>
  <c r="AK13" i="9"/>
  <c r="AL13" i="9"/>
  <c r="AM13" i="9"/>
  <c r="AN13" i="9"/>
  <c r="AO13" i="9"/>
  <c r="AP13" i="9"/>
  <c r="AQ13" i="9"/>
  <c r="AH13" i="9"/>
  <c r="AJ13" i="9" s="1"/>
  <c r="AQ12" i="9"/>
  <c r="AP12" i="9"/>
  <c r="AO12" i="9"/>
  <c r="AN12" i="9"/>
  <c r="AM12" i="9"/>
  <c r="AL12" i="9"/>
  <c r="AK12" i="9"/>
  <c r="AI12" i="9"/>
  <c r="AH12" i="9"/>
  <c r="AJ12" i="9" s="1"/>
  <c r="AQ11" i="9"/>
  <c r="AP11" i="9"/>
  <c r="AO11" i="9"/>
  <c r="AN11" i="9"/>
  <c r="AM11" i="9"/>
  <c r="AL11" i="9"/>
  <c r="AK11" i="9"/>
  <c r="AI11" i="9"/>
  <c r="AH11" i="9"/>
  <c r="AJ11" i="9" s="1"/>
  <c r="AH10" i="9"/>
  <c r="AL10" i="9"/>
  <c r="AJ10" i="9"/>
  <c r="AQ10" i="9"/>
  <c r="AI10" i="9"/>
  <c r="AK10" i="9"/>
  <c r="AP10" i="9"/>
  <c r="AO10" i="9"/>
  <c r="AN10" i="9"/>
  <c r="AM10" i="9"/>
  <c r="AL9" i="9"/>
  <c r="AK9" i="9"/>
  <c r="AH9" i="9"/>
  <c r="AO9" i="9"/>
  <c r="AP9" i="9"/>
  <c r="AJ9" i="9"/>
  <c r="AI9" i="9"/>
  <c r="AM9" i="9"/>
  <c r="AN9" i="9"/>
  <c r="AQ9" i="9"/>
  <c r="AK8" i="9"/>
  <c r="AL8" i="9"/>
  <c r="AM8" i="9"/>
  <c r="AN8" i="9"/>
  <c r="AO8" i="9"/>
  <c r="AP8" i="9"/>
  <c r="AQ8" i="9"/>
  <c r="AH8" i="9"/>
  <c r="AJ8" i="9" s="1"/>
  <c r="AI8" i="9"/>
  <c r="AM7" i="9"/>
  <c r="AI7" i="9"/>
  <c r="AK7" i="9"/>
  <c r="AL7" i="9"/>
  <c r="AN7" i="9"/>
  <c r="AO7" i="9"/>
  <c r="AP7" i="9"/>
  <c r="AQ7" i="9"/>
  <c r="AH7" i="9"/>
  <c r="AJ7" i="9" s="1"/>
  <c r="AK6" i="9"/>
  <c r="AH6" i="9"/>
  <c r="AL6" i="9"/>
  <c r="AJ6" i="9"/>
  <c r="AP6" i="9"/>
  <c r="AO6" i="9"/>
  <c r="AN6" i="9"/>
  <c r="AI6" i="9"/>
  <c r="AM6" i="9"/>
  <c r="AQ6" i="9"/>
  <c r="AF35" i="9"/>
  <c r="EG27" i="9"/>
  <c r="EG7" i="9"/>
  <c r="AF34" i="9"/>
  <c r="EG28" i="9"/>
  <c r="EG6" i="9"/>
  <c r="EG29" i="9"/>
  <c r="EG8" i="9"/>
  <c r="EG22" i="9"/>
  <c r="EG30" i="9"/>
  <c r="EG24" i="9"/>
  <c r="EG23" i="9"/>
  <c r="EG25" i="9"/>
  <c r="AF33" i="9"/>
  <c r="EG26" i="9"/>
  <c r="EG9" i="9"/>
  <c r="AF5" i="9"/>
  <c r="AE35" i="9"/>
  <c r="AE34" i="9"/>
  <c r="DA9" i="9"/>
  <c r="DB9" i="9" s="1"/>
  <c r="BV7" i="9"/>
  <c r="BW7" i="9" s="1"/>
  <c r="DC7" i="10" s="1"/>
  <c r="DA8" i="9"/>
  <c r="DB8" i="9" s="1"/>
  <c r="DA7" i="9"/>
  <c r="DB7" i="9" s="1"/>
  <c r="BV8" i="9"/>
  <c r="BW8" i="9" s="1"/>
  <c r="DC8" i="10" s="1"/>
  <c r="DA6" i="9"/>
  <c r="DB6" i="9" s="1"/>
  <c r="BV24" i="9"/>
  <c r="BW24" i="9" s="1"/>
  <c r="DC24" i="10" s="1"/>
  <c r="BV6" i="9"/>
  <c r="BW6" i="9" s="1"/>
  <c r="DC6" i="10" s="1"/>
  <c r="BV26" i="9"/>
  <c r="BW26" i="9" s="1"/>
  <c r="DC26" i="10" s="1"/>
  <c r="BV28" i="9"/>
  <c r="BW28" i="9" s="1"/>
  <c r="DC28" i="10" s="1"/>
  <c r="DA26" i="9"/>
  <c r="DB26" i="9" s="1"/>
  <c r="BV23" i="9"/>
  <c r="BW23" i="9" s="1"/>
  <c r="DC23" i="10" s="1"/>
  <c r="DA25" i="9"/>
  <c r="DB25" i="9" s="1"/>
  <c r="AE5" i="9"/>
  <c r="BV29" i="9"/>
  <c r="BW29" i="9" s="1"/>
  <c r="DC29" i="10" s="1"/>
  <c r="DA29" i="9"/>
  <c r="DB29" i="9" s="1"/>
  <c r="BV25" i="9"/>
  <c r="BW25" i="9" s="1"/>
  <c r="DC25" i="10" s="1"/>
  <c r="DA28" i="9"/>
  <c r="DB28" i="9" s="1"/>
  <c r="DA23" i="9"/>
  <c r="DB23" i="9" s="1"/>
  <c r="DA24" i="9"/>
  <c r="DB24" i="9" s="1"/>
  <c r="BV30" i="9"/>
  <c r="BW30" i="9" s="1"/>
  <c r="DC30" i="10" s="1"/>
  <c r="BV9" i="9"/>
  <c r="BW9" i="9" s="1"/>
  <c r="DC9" i="10" s="1"/>
  <c r="DA30" i="9"/>
  <c r="DB30" i="9" s="1"/>
  <c r="BV27" i="9"/>
  <c r="BW27" i="9" s="1"/>
  <c r="DC27" i="10" s="1"/>
  <c r="EF22" i="9"/>
  <c r="DA27" i="9"/>
  <c r="DB27" i="9" s="1"/>
  <c r="AE33" i="9"/>
  <c r="CZ26" i="9"/>
  <c r="BU28" i="9"/>
  <c r="EF28" i="9" s="1"/>
  <c r="BU9" i="9"/>
  <c r="EF9" i="9" s="1"/>
  <c r="CZ24" i="9"/>
  <c r="AD5" i="9"/>
  <c r="BU6" i="9"/>
  <c r="EF6" i="9" s="1"/>
  <c r="BU23" i="9"/>
  <c r="EF23" i="9" s="1"/>
  <c r="CZ28" i="9"/>
  <c r="CZ23" i="9"/>
  <c r="CZ6" i="9"/>
  <c r="BU29" i="9"/>
  <c r="EF29" i="9" s="1"/>
  <c r="CZ9" i="9"/>
  <c r="CZ29" i="9"/>
  <c r="BU7" i="9"/>
  <c r="EF7" i="9" s="1"/>
  <c r="BU25" i="9"/>
  <c r="EF25" i="9" s="1"/>
  <c r="CZ7" i="9"/>
  <c r="BU30" i="9"/>
  <c r="EF30" i="9" s="1"/>
  <c r="CZ25" i="9"/>
  <c r="BU8" i="9"/>
  <c r="EF8" i="9" s="1"/>
  <c r="CZ8" i="9"/>
  <c r="CZ30" i="9"/>
  <c r="BU27" i="9"/>
  <c r="EF27" i="9" s="1"/>
  <c r="AD35" i="9"/>
  <c r="EE22" i="9"/>
  <c r="BU26" i="9"/>
  <c r="EF26" i="9" s="1"/>
  <c r="CZ27" i="9"/>
  <c r="AD33" i="9"/>
  <c r="BU24" i="9"/>
  <c r="EF24" i="9" s="1"/>
  <c r="AD34" i="9"/>
  <c r="CY9" i="9"/>
  <c r="CY24" i="9"/>
  <c r="BT29" i="9"/>
  <c r="EE29" i="9" s="1"/>
  <c r="BT7" i="9"/>
  <c r="EE7" i="9" s="1"/>
  <c r="BT26" i="9"/>
  <c r="EE26" i="9" s="1"/>
  <c r="CY29" i="9"/>
  <c r="CY6" i="9"/>
  <c r="CY26" i="9"/>
  <c r="BT6" i="9"/>
  <c r="EE6" i="9" s="1"/>
  <c r="AC5" i="9"/>
  <c r="CY27" i="9"/>
  <c r="BT9" i="9"/>
  <c r="EE9" i="9" s="1"/>
  <c r="BT30" i="9"/>
  <c r="EE30" i="9" s="1"/>
  <c r="AC34" i="9"/>
  <c r="CY30" i="9"/>
  <c r="BT25" i="9"/>
  <c r="EE25" i="9" s="1"/>
  <c r="CY23" i="9"/>
  <c r="BT28" i="9"/>
  <c r="EE28" i="9" s="1"/>
  <c r="AC35" i="9"/>
  <c r="CY8" i="9"/>
  <c r="ED22" i="9"/>
  <c r="BT8" i="9"/>
  <c r="EE8" i="9" s="1"/>
  <c r="BT27" i="9"/>
  <c r="EE27" i="9" s="1"/>
  <c r="CY25" i="9"/>
  <c r="AC33" i="9"/>
  <c r="BT23" i="9"/>
  <c r="EE23" i="9" s="1"/>
  <c r="CY28" i="9"/>
  <c r="CY7" i="9"/>
  <c r="BT24" i="9"/>
  <c r="EE24" i="9" s="1"/>
  <c r="BS25" i="9"/>
  <c r="ED25" i="9" s="1"/>
  <c r="AB35" i="9"/>
  <c r="CX27" i="9"/>
  <c r="CX29" i="9"/>
  <c r="CX7" i="9"/>
  <c r="BS10" i="9"/>
  <c r="ED10" i="9" s="1"/>
  <c r="CX25" i="9"/>
  <c r="CX23" i="9"/>
  <c r="CX24" i="9"/>
  <c r="BS7" i="9"/>
  <c r="ED7" i="9" s="1"/>
  <c r="BS30" i="9"/>
  <c r="ED30" i="9" s="1"/>
  <c r="BS28" i="9"/>
  <c r="ED28" i="9" s="1"/>
  <c r="BS6" i="9"/>
  <c r="ED6" i="9" s="1"/>
  <c r="BS9" i="9"/>
  <c r="ED9" i="9" s="1"/>
  <c r="BS27" i="9"/>
  <c r="ED27" i="9" s="1"/>
  <c r="CX30" i="9"/>
  <c r="BS8" i="9"/>
  <c r="ED8" i="9" s="1"/>
  <c r="BS23" i="9"/>
  <c r="ED23" i="9" s="1"/>
  <c r="CX28" i="9"/>
  <c r="BS26" i="9"/>
  <c r="ED26" i="9" s="1"/>
  <c r="AB5" i="9"/>
  <c r="EC22" i="9"/>
  <c r="CX9" i="9"/>
  <c r="AB34" i="9"/>
  <c r="BS24" i="9"/>
  <c r="ED24" i="9" s="1"/>
  <c r="AB33" i="9"/>
  <c r="CX26" i="9"/>
  <c r="CX8" i="9"/>
  <c r="CX6" i="9"/>
  <c r="BS29" i="9"/>
  <c r="ED29" i="9" s="1"/>
  <c r="BR25" i="9"/>
  <c r="EC25" i="9" s="1"/>
  <c r="CW24" i="9"/>
  <c r="BR8" i="9"/>
  <c r="EC8" i="9" s="1"/>
  <c r="CW26" i="9"/>
  <c r="BR7" i="9"/>
  <c r="EC7" i="9" s="1"/>
  <c r="BR30" i="9"/>
  <c r="EC30" i="9" s="1"/>
  <c r="AA35" i="9"/>
  <c r="CW7" i="9"/>
  <c r="CW28" i="9"/>
  <c r="CW25" i="9"/>
  <c r="CW6" i="9"/>
  <c r="CW30" i="9"/>
  <c r="BR6" i="9"/>
  <c r="EC6" i="9" s="1"/>
  <c r="CW8" i="9"/>
  <c r="BR23" i="9"/>
  <c r="EC23" i="9" s="1"/>
  <c r="AA5" i="9"/>
  <c r="CW27" i="9"/>
  <c r="BR24" i="9"/>
  <c r="EC24" i="9" s="1"/>
  <c r="BR29" i="9"/>
  <c r="EC29" i="9" s="1"/>
  <c r="BR9" i="9"/>
  <c r="EC9" i="9" s="1"/>
  <c r="BR10" i="9"/>
  <c r="EC10" i="9" s="1"/>
  <c r="EB22" i="9"/>
  <c r="AA33" i="9"/>
  <c r="CW29" i="9"/>
  <c r="CW23" i="9"/>
  <c r="BR27" i="9"/>
  <c r="EC27" i="9" s="1"/>
  <c r="BR26" i="9"/>
  <c r="EC26" i="9" s="1"/>
  <c r="BR28" i="9"/>
  <c r="EC28" i="9" s="1"/>
  <c r="CW9" i="9"/>
  <c r="AA34" i="9"/>
  <c r="BQ8" i="9"/>
  <c r="EB8" i="9" s="1"/>
  <c r="BQ30" i="9"/>
  <c r="EB30" i="9" s="1"/>
  <c r="Z35" i="9"/>
  <c r="CV28" i="9"/>
  <c r="CV27" i="9"/>
  <c r="BQ10" i="9"/>
  <c r="EB10" i="9" s="1"/>
  <c r="Z5" i="9"/>
  <c r="CV25" i="9"/>
  <c r="BQ9" i="9"/>
  <c r="EB9" i="9" s="1"/>
  <c r="CV9" i="9"/>
  <c r="BQ26" i="9"/>
  <c r="EB26" i="9" s="1"/>
  <c r="BQ29" i="9"/>
  <c r="EB29" i="9" s="1"/>
  <c r="Z33" i="9"/>
  <c r="Z34" i="9"/>
  <c r="EA22" i="9"/>
  <c r="BQ25" i="9"/>
  <c r="EB25" i="9" s="1"/>
  <c r="CV6" i="9"/>
  <c r="BQ27" i="9"/>
  <c r="EB27" i="9" s="1"/>
  <c r="BQ23" i="9"/>
  <c r="EB23" i="9" s="1"/>
  <c r="CV30" i="9"/>
  <c r="BQ24" i="9"/>
  <c r="EB24" i="9" s="1"/>
  <c r="CV7" i="9"/>
  <c r="CV29" i="9"/>
  <c r="BQ6" i="9"/>
  <c r="EB6" i="9" s="1"/>
  <c r="CV24" i="9"/>
  <c r="CV8" i="9"/>
  <c r="BQ28" i="9"/>
  <c r="EB28" i="9" s="1"/>
  <c r="CV23" i="9"/>
  <c r="BQ7" i="9"/>
  <c r="EB7" i="9" s="1"/>
  <c r="CV26" i="9"/>
  <c r="BP26" i="9"/>
  <c r="EA26" i="9" s="1"/>
  <c r="BP28" i="9"/>
  <c r="EA28" i="9" s="1"/>
  <c r="Y5" i="9"/>
  <c r="CU7" i="9"/>
  <c r="CU30" i="9"/>
  <c r="Y34" i="9"/>
  <c r="BP7" i="9"/>
  <c r="EA7" i="9" s="1"/>
  <c r="BP24" i="9"/>
  <c r="EA24" i="9" s="1"/>
  <c r="DZ22" i="9"/>
  <c r="BP10" i="9"/>
  <c r="EA10" i="9" s="1"/>
  <c r="Y35" i="9"/>
  <c r="CU23" i="9"/>
  <c r="BP8" i="9"/>
  <c r="EA8" i="9" s="1"/>
  <c r="CU28" i="9"/>
  <c r="CU9" i="9"/>
  <c r="CU27" i="9"/>
  <c r="CU26" i="9"/>
  <c r="Y33" i="9"/>
  <c r="CU29" i="9"/>
  <c r="CU24" i="9"/>
  <c r="CU6" i="9"/>
  <c r="CU8" i="9"/>
  <c r="BP27" i="9"/>
  <c r="EA27" i="9" s="1"/>
  <c r="BP6" i="9"/>
  <c r="EA6" i="9" s="1"/>
  <c r="BP30" i="9"/>
  <c r="EA30" i="9" s="1"/>
  <c r="BP25" i="9"/>
  <c r="EA25" i="9" s="1"/>
  <c r="CU25" i="9"/>
  <c r="BP9" i="9"/>
  <c r="EA9" i="9" s="1"/>
  <c r="BP23" i="9"/>
  <c r="EA23" i="9" s="1"/>
  <c r="BP29" i="9"/>
  <c r="EA29" i="9" s="1"/>
  <c r="BO26" i="9"/>
  <c r="DZ26" i="9" s="1"/>
  <c r="X5" i="9"/>
  <c r="BO27" i="9"/>
  <c r="DZ27" i="9" s="1"/>
  <c r="X33" i="9"/>
  <c r="BO29" i="9"/>
  <c r="DZ29" i="9" s="1"/>
  <c r="BO23" i="9"/>
  <c r="DZ23" i="9" s="1"/>
  <c r="CT7" i="9"/>
  <c r="DY22" i="9"/>
  <c r="CT26" i="9"/>
  <c r="X35" i="9"/>
  <c r="BO6" i="9"/>
  <c r="DZ6" i="9" s="1"/>
  <c r="BO24" i="9"/>
  <c r="DZ24" i="9" s="1"/>
  <c r="CT8" i="9"/>
  <c r="BO30" i="9"/>
  <c r="DZ30" i="9" s="1"/>
  <c r="BO25" i="9"/>
  <c r="DZ25" i="9" s="1"/>
  <c r="CT28" i="9"/>
  <c r="BO8" i="9"/>
  <c r="DZ8" i="9" s="1"/>
  <c r="CT27" i="9"/>
  <c r="CT25" i="9"/>
  <c r="CT29" i="9"/>
  <c r="BO7" i="9"/>
  <c r="DZ7" i="9" s="1"/>
  <c r="X34" i="9"/>
  <c r="CT6" i="9"/>
  <c r="BO10" i="9"/>
  <c r="DZ10" i="9" s="1"/>
  <c r="CT23" i="9"/>
  <c r="CT24" i="9"/>
  <c r="CT9" i="9"/>
  <c r="CT30" i="9"/>
  <c r="BO28" i="9"/>
  <c r="DZ28" i="9" s="1"/>
  <c r="BO9" i="9"/>
  <c r="DZ9" i="9" s="1"/>
  <c r="BN26" i="9"/>
  <c r="DY26" i="9" s="1"/>
  <c r="BN8" i="9"/>
  <c r="DY8" i="9" s="1"/>
  <c r="CS28" i="9"/>
  <c r="CS29" i="9"/>
  <c r="BN23" i="9"/>
  <c r="DY23" i="9" s="1"/>
  <c r="DX22" i="9"/>
  <c r="CS8" i="9"/>
  <c r="CS27" i="9"/>
  <c r="BN9" i="9"/>
  <c r="DY9" i="9" s="1"/>
  <c r="CS6" i="9"/>
  <c r="W5" i="9"/>
  <c r="BN6" i="9"/>
  <c r="DY6" i="9" s="1"/>
  <c r="CS25" i="9"/>
  <c r="BN30" i="9"/>
  <c r="DY30" i="9" s="1"/>
  <c r="W35" i="9"/>
  <c r="CS7" i="9"/>
  <c r="CS26" i="9"/>
  <c r="BN25" i="9"/>
  <c r="DY25" i="9" s="1"/>
  <c r="BN7" i="9"/>
  <c r="DY7" i="9" s="1"/>
  <c r="W34" i="9"/>
  <c r="BN24" i="9"/>
  <c r="DY24" i="9" s="1"/>
  <c r="BN29" i="9"/>
  <c r="DY29" i="9" s="1"/>
  <c r="BN10" i="9"/>
  <c r="DY10" i="9" s="1"/>
  <c r="BN27" i="9"/>
  <c r="DY27" i="9" s="1"/>
  <c r="W33" i="9"/>
  <c r="CS23" i="9"/>
  <c r="CS9" i="9"/>
  <c r="CS30" i="9"/>
  <c r="BN28" i="9"/>
  <c r="DY28" i="9" s="1"/>
  <c r="CS24" i="9"/>
  <c r="BM26" i="9"/>
  <c r="DX26" i="9" s="1"/>
  <c r="CR24" i="9"/>
  <c r="BM27" i="9"/>
  <c r="DX27" i="9" s="1"/>
  <c r="CR23" i="9"/>
  <c r="CR27" i="9"/>
  <c r="BM6" i="9"/>
  <c r="DX6" i="9" s="1"/>
  <c r="BM29" i="9"/>
  <c r="DX29" i="9" s="1"/>
  <c r="CR6" i="9"/>
  <c r="CR29" i="9"/>
  <c r="BM7" i="9"/>
  <c r="DX7" i="9" s="1"/>
  <c r="CR8" i="9"/>
  <c r="V34" i="9"/>
  <c r="BM10" i="9"/>
  <c r="DX10" i="9" s="1"/>
  <c r="CR30" i="9"/>
  <c r="CR28" i="9"/>
  <c r="CR7" i="9"/>
  <c r="BM23" i="9"/>
  <c r="DX23" i="9" s="1"/>
  <c r="BM8" i="9"/>
  <c r="DX8" i="9" s="1"/>
  <c r="CR9" i="9"/>
  <c r="V35" i="9"/>
  <c r="BM24" i="9"/>
  <c r="DX24" i="9" s="1"/>
  <c r="CR26" i="9"/>
  <c r="DW22" i="9"/>
  <c r="CR25" i="9"/>
  <c r="BM9" i="9"/>
  <c r="DX9" i="9" s="1"/>
  <c r="V33" i="9"/>
  <c r="BM30" i="9"/>
  <c r="DX30" i="9" s="1"/>
  <c r="BM28" i="9"/>
  <c r="DX28" i="9" s="1"/>
  <c r="BM25" i="9"/>
  <c r="DX25" i="9" s="1"/>
  <c r="V5" i="9"/>
  <c r="BL26" i="9"/>
  <c r="DW26" i="9" s="1"/>
  <c r="BL30" i="9"/>
  <c r="DW30" i="9" s="1"/>
  <c r="CQ24" i="9"/>
  <c r="BL24" i="9"/>
  <c r="DW24" i="9" s="1"/>
  <c r="CQ29" i="9"/>
  <c r="CQ6" i="9"/>
  <c r="BL10" i="9"/>
  <c r="DW10" i="9" s="1"/>
  <c r="BL9" i="9"/>
  <c r="DW9" i="9" s="1"/>
  <c r="U34" i="9"/>
  <c r="CQ8" i="9"/>
  <c r="DV22" i="9"/>
  <c r="CQ7" i="9"/>
  <c r="CQ28" i="9"/>
  <c r="BL28" i="9"/>
  <c r="DW28" i="9" s="1"/>
  <c r="BL29" i="9"/>
  <c r="DW29" i="9" s="1"/>
  <c r="BL23" i="9"/>
  <c r="DW23" i="9" s="1"/>
  <c r="BL27" i="9"/>
  <c r="DW27" i="9" s="1"/>
  <c r="CQ27" i="9"/>
  <c r="CQ9" i="9"/>
  <c r="BL8" i="9"/>
  <c r="DW8" i="9" s="1"/>
  <c r="U33" i="9"/>
  <c r="BL25" i="9"/>
  <c r="DW25" i="9" s="1"/>
  <c r="BL7" i="9"/>
  <c r="DW7" i="9" s="1"/>
  <c r="CQ26" i="9"/>
  <c r="U5" i="9"/>
  <c r="CQ30" i="9"/>
  <c r="U35" i="9"/>
  <c r="BL6" i="9"/>
  <c r="DW6" i="9" s="1"/>
  <c r="CQ23" i="9"/>
  <c r="CQ25" i="9"/>
  <c r="BK26" i="9"/>
  <c r="DV26" i="9" s="1"/>
  <c r="CP24" i="9"/>
  <c r="BK28" i="9"/>
  <c r="DV28" i="9" s="1"/>
  <c r="BK7" i="9"/>
  <c r="DV7" i="9" s="1"/>
  <c r="DU22" i="9"/>
  <c r="BK9" i="9"/>
  <c r="DV9" i="9" s="1"/>
  <c r="CP26" i="9"/>
  <c r="BK29" i="9"/>
  <c r="DV29" i="9" s="1"/>
  <c r="BK25" i="9"/>
  <c r="DV25" i="9" s="1"/>
  <c r="BK30" i="9"/>
  <c r="DV30" i="9" s="1"/>
  <c r="BK24" i="9"/>
  <c r="DV24" i="9" s="1"/>
  <c r="BK6" i="9"/>
  <c r="DV6" i="9" s="1"/>
  <c r="CP27" i="9"/>
  <c r="CP8" i="9"/>
  <c r="CP6" i="9"/>
  <c r="CP29" i="9"/>
  <c r="T33" i="9"/>
  <c r="BK27" i="9"/>
  <c r="DV27" i="9" s="1"/>
  <c r="CP28" i="9"/>
  <c r="BK8" i="9"/>
  <c r="DV8" i="9" s="1"/>
  <c r="CP7" i="9"/>
  <c r="CP25" i="9"/>
  <c r="T5" i="9"/>
  <c r="CP30" i="9"/>
  <c r="CP9" i="9"/>
  <c r="BK10" i="9"/>
  <c r="DV10" i="9" s="1"/>
  <c r="T35" i="9"/>
  <c r="CP23" i="9"/>
  <c r="T34" i="9"/>
  <c r="BK23" i="9"/>
  <c r="DV23" i="9" s="1"/>
  <c r="BJ29" i="9"/>
  <c r="DU29" i="9" s="1"/>
  <c r="S34" i="9"/>
  <c r="CO8" i="9"/>
  <c r="BJ7" i="9"/>
  <c r="DU7" i="9" s="1"/>
  <c r="DT22" i="9"/>
  <c r="CO28" i="9"/>
  <c r="CO26" i="9"/>
  <c r="CO25" i="9"/>
  <c r="BJ30" i="9"/>
  <c r="DU30" i="9" s="1"/>
  <c r="BJ23" i="9"/>
  <c r="DU23" i="9" s="1"/>
  <c r="BJ25" i="9"/>
  <c r="DU25" i="9" s="1"/>
  <c r="BJ27" i="9"/>
  <c r="DU27" i="9" s="1"/>
  <c r="CO27" i="9"/>
  <c r="CO24" i="9"/>
  <c r="BJ6" i="9"/>
  <c r="DU6" i="9" s="1"/>
  <c r="CO30" i="9"/>
  <c r="BJ24" i="9"/>
  <c r="DU24" i="9" s="1"/>
  <c r="BJ8" i="9"/>
  <c r="DU8" i="9" s="1"/>
  <c r="BJ28" i="9"/>
  <c r="DU28" i="9" s="1"/>
  <c r="CO23" i="9"/>
  <c r="CO6" i="9"/>
  <c r="BJ9" i="9"/>
  <c r="DU9" i="9" s="1"/>
  <c r="BJ10" i="9"/>
  <c r="DU10" i="9" s="1"/>
  <c r="S5" i="9"/>
  <c r="CO29" i="9"/>
  <c r="CO7" i="9"/>
  <c r="S35" i="9"/>
  <c r="S33" i="9"/>
  <c r="CO9" i="9"/>
  <c r="BJ26" i="9"/>
  <c r="DU26" i="9" s="1"/>
  <c r="BI24" i="9"/>
  <c r="DT24" i="9" s="1"/>
  <c r="CN29" i="9"/>
  <c r="CN25" i="9"/>
  <c r="BI30" i="9"/>
  <c r="DT30" i="9" s="1"/>
  <c r="BI6" i="9"/>
  <c r="DT6" i="9" s="1"/>
  <c r="CN24" i="9"/>
  <c r="R33" i="9"/>
  <c r="CN26" i="9"/>
  <c r="BI10" i="9"/>
  <c r="DT10" i="9" s="1"/>
  <c r="DS22" i="9"/>
  <c r="BI7" i="9"/>
  <c r="DT7" i="9" s="1"/>
  <c r="R5" i="9"/>
  <c r="CN9" i="9"/>
  <c r="CN7" i="9"/>
  <c r="BI8" i="9"/>
  <c r="DT8" i="9" s="1"/>
  <c r="CN28" i="9"/>
  <c r="CN6" i="9"/>
  <c r="R34" i="9"/>
  <c r="BI26" i="9"/>
  <c r="DT26" i="9" s="1"/>
  <c r="BI28" i="9"/>
  <c r="DT28" i="9" s="1"/>
  <c r="BI9" i="9"/>
  <c r="DT9" i="9" s="1"/>
  <c r="CN27" i="9"/>
  <c r="BI29" i="9"/>
  <c r="DT29" i="9" s="1"/>
  <c r="CN30" i="9"/>
  <c r="CN23" i="9"/>
  <c r="BI27" i="9"/>
  <c r="DT27" i="9" s="1"/>
  <c r="R35" i="9"/>
  <c r="BI25" i="9"/>
  <c r="DT25" i="9" s="1"/>
  <c r="CN8" i="9"/>
  <c r="BI23" i="9"/>
  <c r="DT23" i="9" s="1"/>
  <c r="BH26" i="9"/>
  <c r="DS26" i="9" s="1"/>
  <c r="CM28" i="9"/>
  <c r="BH7" i="9"/>
  <c r="DS7" i="9" s="1"/>
  <c r="CM6" i="9"/>
  <c r="BH6" i="9"/>
  <c r="DS6" i="9" s="1"/>
  <c r="Q5" i="9"/>
  <c r="BH28" i="9"/>
  <c r="DS28" i="9" s="1"/>
  <c r="Q35" i="9"/>
  <c r="CM9" i="9"/>
  <c r="CM23" i="9"/>
  <c r="CM30" i="9"/>
  <c r="Q34" i="9"/>
  <c r="CM27" i="9"/>
  <c r="BH24" i="9"/>
  <c r="DS24" i="9" s="1"/>
  <c r="BH27" i="9"/>
  <c r="DS27" i="9" s="1"/>
  <c r="DR22" i="9"/>
  <c r="BH30" i="9"/>
  <c r="DS30" i="9" s="1"/>
  <c r="CM26" i="9"/>
  <c r="CM25" i="9"/>
  <c r="BH25" i="9"/>
  <c r="DS25" i="9" s="1"/>
  <c r="BH10" i="9"/>
  <c r="DS10" i="9" s="1"/>
  <c r="CM29" i="9"/>
  <c r="CM24" i="9"/>
  <c r="BH23" i="9"/>
  <c r="DS23" i="9" s="1"/>
  <c r="BH9" i="9"/>
  <c r="DS9" i="9" s="1"/>
  <c r="BH29" i="9"/>
  <c r="DS29" i="9" s="1"/>
  <c r="CM8" i="9"/>
  <c r="BH8" i="9"/>
  <c r="DS8" i="9" s="1"/>
  <c r="Q33" i="9"/>
  <c r="CM7" i="9"/>
  <c r="BG26" i="9"/>
  <c r="DR26" i="9" s="1"/>
  <c r="DQ22" i="9"/>
  <c r="CL6" i="9"/>
  <c r="BG28" i="9"/>
  <c r="DR28" i="9" s="1"/>
  <c r="BG24" i="9"/>
  <c r="DR24" i="9" s="1"/>
  <c r="BG6" i="9"/>
  <c r="DR6" i="9" s="1"/>
  <c r="BG25" i="9"/>
  <c r="DR25" i="9" s="1"/>
  <c r="CL27" i="9"/>
  <c r="BG7" i="9"/>
  <c r="DR7" i="9" s="1"/>
  <c r="CL9" i="9"/>
  <c r="BG27" i="9"/>
  <c r="DR27" i="9" s="1"/>
  <c r="P34" i="9"/>
  <c r="CL30" i="9"/>
  <c r="BG10" i="9"/>
  <c r="DR10" i="9" s="1"/>
  <c r="CL28" i="9"/>
  <c r="CL23" i="9"/>
  <c r="CL7" i="9"/>
  <c r="P33" i="9"/>
  <c r="BG29" i="9"/>
  <c r="DR29" i="9" s="1"/>
  <c r="BG8" i="9"/>
  <c r="DR8" i="9" s="1"/>
  <c r="CL29" i="9"/>
  <c r="P35" i="9"/>
  <c r="CL26" i="9"/>
  <c r="BG30" i="9"/>
  <c r="DR30" i="9" s="1"/>
  <c r="CL25" i="9"/>
  <c r="BG9" i="9"/>
  <c r="DR9" i="9" s="1"/>
  <c r="BG23" i="9"/>
  <c r="DR23" i="9" s="1"/>
  <c r="CL8" i="9"/>
  <c r="P5" i="9"/>
  <c r="CL24" i="9"/>
  <c r="BF10" i="9"/>
  <c r="DQ10" i="9" s="1"/>
  <c r="BF26" i="9"/>
  <c r="DQ26" i="9" s="1"/>
  <c r="CK6" i="9"/>
  <c r="BF29" i="9"/>
  <c r="DQ29" i="9" s="1"/>
  <c r="CK23" i="9"/>
  <c r="BF25" i="9"/>
  <c r="DQ25" i="9" s="1"/>
  <c r="BF23" i="9"/>
  <c r="DQ23" i="9" s="1"/>
  <c r="O35" i="9"/>
  <c r="BF8" i="9"/>
  <c r="DQ8" i="9" s="1"/>
  <c r="O34" i="9"/>
  <c r="O33" i="9"/>
  <c r="CK28" i="9"/>
  <c r="DP22" i="9"/>
  <c r="BF24" i="9"/>
  <c r="DQ24" i="9" s="1"/>
  <c r="BF7" i="9"/>
  <c r="DQ7" i="9" s="1"/>
  <c r="CK26" i="9"/>
  <c r="BF27" i="9"/>
  <c r="DQ27" i="9" s="1"/>
  <c r="BF30" i="9"/>
  <c r="DQ30" i="9" s="1"/>
  <c r="BF28" i="9"/>
  <c r="DQ28" i="9" s="1"/>
  <c r="CK7" i="9"/>
  <c r="CK29" i="9"/>
  <c r="CK24" i="9"/>
  <c r="CK9" i="9"/>
  <c r="CK8" i="9"/>
  <c r="CK30" i="9"/>
  <c r="CK25" i="9"/>
  <c r="BF6" i="9"/>
  <c r="DQ6" i="9" s="1"/>
  <c r="O5" i="9"/>
  <c r="CK27" i="9"/>
  <c r="BF9" i="9"/>
  <c r="DQ9" i="9" s="1"/>
  <c r="BE26" i="9"/>
  <c r="DP26" i="9" s="1"/>
  <c r="N35" i="9"/>
  <c r="BE8" i="9"/>
  <c r="DP8" i="9" s="1"/>
  <c r="DO22" i="9"/>
  <c r="CJ24" i="9"/>
  <c r="CJ29" i="9"/>
  <c r="N34" i="9"/>
  <c r="CJ23" i="9"/>
  <c r="BE6" i="9"/>
  <c r="DP6" i="9" s="1"/>
  <c r="CJ7" i="9"/>
  <c r="BE7" i="9"/>
  <c r="DP7" i="9" s="1"/>
  <c r="CJ27" i="9"/>
  <c r="CJ30" i="9"/>
  <c r="CJ9" i="9"/>
  <c r="BE27" i="9"/>
  <c r="DP27" i="9" s="1"/>
  <c r="BE25" i="9"/>
  <c r="DP25" i="9" s="1"/>
  <c r="CJ8" i="9"/>
  <c r="CJ25" i="9"/>
  <c r="BE30" i="9"/>
  <c r="DP30" i="9" s="1"/>
  <c r="BE10" i="9"/>
  <c r="DP10" i="9" s="1"/>
  <c r="BE29" i="9"/>
  <c r="DP29" i="9" s="1"/>
  <c r="CJ6" i="9"/>
  <c r="CJ26" i="9"/>
  <c r="BE24" i="9"/>
  <c r="DP24" i="9" s="1"/>
  <c r="N33" i="9"/>
  <c r="BE9" i="9"/>
  <c r="DP9" i="9" s="1"/>
  <c r="N5" i="9"/>
  <c r="CJ28" i="9"/>
  <c r="BE23" i="9"/>
  <c r="DP23" i="9" s="1"/>
  <c r="BE28" i="9"/>
  <c r="DP28" i="9" s="1"/>
  <c r="BD26" i="9"/>
  <c r="DO26" i="9" s="1"/>
  <c r="CI6" i="9"/>
  <c r="CI7" i="9"/>
  <c r="M5" i="9"/>
  <c r="BD24" i="9"/>
  <c r="DO24" i="9" s="1"/>
  <c r="M34" i="9"/>
  <c r="BD25" i="9"/>
  <c r="DO25" i="9" s="1"/>
  <c r="BD30" i="9"/>
  <c r="DO30" i="9" s="1"/>
  <c r="BD8" i="9"/>
  <c r="DO8" i="9" s="1"/>
  <c r="BD7" i="9"/>
  <c r="DO7" i="9" s="1"/>
  <c r="M33" i="9"/>
  <c r="CI24" i="9"/>
  <c r="CI23" i="9"/>
  <c r="BD23" i="9"/>
  <c r="DO23" i="9" s="1"/>
  <c r="CI27" i="9"/>
  <c r="BD10" i="9"/>
  <c r="DO10" i="9" s="1"/>
  <c r="BD27" i="9"/>
  <c r="DO27" i="9" s="1"/>
  <c r="CI8" i="9"/>
  <c r="BD28" i="9"/>
  <c r="DO28" i="9" s="1"/>
  <c r="BD29" i="9"/>
  <c r="DO29" i="9" s="1"/>
  <c r="DN22" i="9"/>
  <c r="CI28" i="9"/>
  <c r="CI26" i="9"/>
  <c r="CI9" i="9"/>
  <c r="BD6" i="9"/>
  <c r="DO6" i="9" s="1"/>
  <c r="CI30" i="9"/>
  <c r="BD9" i="9"/>
  <c r="DO9" i="9" s="1"/>
  <c r="M35" i="9"/>
  <c r="CI25" i="9"/>
  <c r="CI29" i="9"/>
  <c r="L5" i="9"/>
  <c r="BC26" i="9"/>
  <c r="DN26" i="9" s="1"/>
  <c r="BC10" i="9"/>
  <c r="DN10" i="9" s="1"/>
  <c r="CH8" i="9"/>
  <c r="L34" i="9"/>
  <c r="CH25" i="9"/>
  <c r="BC28" i="9"/>
  <c r="DN28" i="9" s="1"/>
  <c r="BC23" i="9"/>
  <c r="DN23" i="9" s="1"/>
  <c r="BC29" i="9"/>
  <c r="DN29" i="9" s="1"/>
  <c r="BC7" i="9"/>
  <c r="DN7" i="9" s="1"/>
  <c r="CH7" i="9"/>
  <c r="CH6" i="9"/>
  <c r="L35" i="9"/>
  <c r="CH26" i="9"/>
  <c r="CH23" i="9"/>
  <c r="CH28" i="9"/>
  <c r="CH9" i="9"/>
  <c r="CH24" i="9"/>
  <c r="CH30" i="9"/>
  <c r="BC25" i="9"/>
  <c r="DN25" i="9" s="1"/>
  <c r="BC6" i="9"/>
  <c r="DN6" i="9" s="1"/>
  <c r="L33" i="9"/>
  <c r="BC30" i="9"/>
  <c r="DN30" i="9" s="1"/>
  <c r="DM22" i="9"/>
  <c r="BC9" i="9"/>
  <c r="DN9" i="9" s="1"/>
  <c r="BC24" i="9"/>
  <c r="DN24" i="9" s="1"/>
  <c r="BC8" i="9"/>
  <c r="DN8" i="9" s="1"/>
  <c r="BC27" i="9"/>
  <c r="DN27" i="9" s="1"/>
  <c r="CH27" i="9"/>
  <c r="CH29" i="9"/>
  <c r="BB26" i="9"/>
  <c r="DM26" i="9" s="1"/>
  <c r="CG28" i="9"/>
  <c r="CG27" i="9"/>
  <c r="CG9" i="9"/>
  <c r="K34" i="9"/>
  <c r="BB28" i="9"/>
  <c r="DM28" i="9" s="1"/>
  <c r="BB7" i="9"/>
  <c r="DM7" i="9" s="1"/>
  <c r="K35" i="9"/>
  <c r="CG30" i="9"/>
  <c r="CG24" i="9"/>
  <c r="BB27" i="9"/>
  <c r="DM27" i="9" s="1"/>
  <c r="BB25" i="9"/>
  <c r="DM25" i="9" s="1"/>
  <c r="DL22" i="9"/>
  <c r="K5" i="9"/>
  <c r="BB24" i="9"/>
  <c r="DM24" i="9" s="1"/>
  <c r="K33" i="9"/>
  <c r="CG25" i="9"/>
  <c r="BB8" i="9"/>
  <c r="DM8" i="9" s="1"/>
  <c r="BB9" i="9"/>
  <c r="DM9" i="9" s="1"/>
  <c r="BB10" i="9"/>
  <c r="DM10" i="9" s="1"/>
  <c r="BB30" i="9"/>
  <c r="DM30" i="9" s="1"/>
  <c r="CG26" i="9"/>
  <c r="CG8" i="9"/>
  <c r="CG29" i="9"/>
  <c r="BB29" i="9"/>
  <c r="DM29" i="9" s="1"/>
  <c r="CG6" i="9"/>
  <c r="CG7" i="9"/>
  <c r="BB6" i="9"/>
  <c r="DM6" i="9" s="1"/>
  <c r="CG23" i="9"/>
  <c r="BB23" i="9"/>
  <c r="DM23" i="9" s="1"/>
  <c r="BA26" i="9"/>
  <c r="DL26" i="9" s="1"/>
  <c r="BA29" i="9"/>
  <c r="DL29" i="9" s="1"/>
  <c r="CF9" i="9"/>
  <c r="J34" i="9"/>
  <c r="BA7" i="9"/>
  <c r="DL7" i="9" s="1"/>
  <c r="CF25" i="9"/>
  <c r="DK22" i="9"/>
  <c r="BA24" i="9"/>
  <c r="DL24" i="9" s="1"/>
  <c r="CF23" i="9"/>
  <c r="J5" i="9"/>
  <c r="BA27" i="9"/>
  <c r="DL27" i="9" s="1"/>
  <c r="J33" i="9"/>
  <c r="BA25" i="9"/>
  <c r="DL25" i="9" s="1"/>
  <c r="BA28" i="9"/>
  <c r="DL28" i="9" s="1"/>
  <c r="CF8" i="9"/>
  <c r="CF27" i="9"/>
  <c r="J35" i="9"/>
  <c r="CF7" i="9"/>
  <c r="CF28" i="9"/>
  <c r="BA10" i="9"/>
  <c r="DL10" i="9" s="1"/>
  <c r="BA6" i="9"/>
  <c r="DL6" i="9" s="1"/>
  <c r="CF30" i="9"/>
  <c r="CF26" i="9"/>
  <c r="BA23" i="9"/>
  <c r="DL23" i="9" s="1"/>
  <c r="BA9" i="9"/>
  <c r="DL9" i="9" s="1"/>
  <c r="CF24" i="9"/>
  <c r="CF29" i="9"/>
  <c r="BA8" i="9"/>
  <c r="DL8" i="9" s="1"/>
  <c r="BA30" i="9"/>
  <c r="DL30" i="9" s="1"/>
  <c r="CF6" i="9"/>
  <c r="CE23" i="9"/>
  <c r="CE27" i="9"/>
  <c r="AZ24" i="9"/>
  <c r="DK24" i="9" s="1"/>
  <c r="AZ26" i="9"/>
  <c r="DK26" i="9" s="1"/>
  <c r="I35" i="9"/>
  <c r="AZ7" i="9"/>
  <c r="DK7" i="9" s="1"/>
  <c r="CE7" i="9"/>
  <c r="CE28" i="9"/>
  <c r="CE30" i="9"/>
  <c r="AZ23" i="9"/>
  <c r="DK23" i="9" s="1"/>
  <c r="AZ6" i="9"/>
  <c r="DK6" i="9" s="1"/>
  <c r="AZ10" i="9"/>
  <c r="DK10" i="9" s="1"/>
  <c r="I33" i="9"/>
  <c r="I5" i="9"/>
  <c r="AZ8" i="9"/>
  <c r="DK8" i="9" s="1"/>
  <c r="CE8" i="9"/>
  <c r="AZ29" i="9"/>
  <c r="DK29" i="9" s="1"/>
  <c r="AZ28" i="9"/>
  <c r="DK28" i="9" s="1"/>
  <c r="CE29" i="9"/>
  <c r="AZ9" i="9"/>
  <c r="DK9" i="9" s="1"/>
  <c r="DJ22" i="9"/>
  <c r="CE9" i="9"/>
  <c r="AZ27" i="9"/>
  <c r="DK27" i="9" s="1"/>
  <c r="CE24" i="9"/>
  <c r="CE26" i="9"/>
  <c r="CE6" i="9"/>
  <c r="AZ25" i="9"/>
  <c r="DK25" i="9" s="1"/>
  <c r="AZ30" i="9"/>
  <c r="DK30" i="9" s="1"/>
  <c r="CE25" i="9"/>
  <c r="I34" i="9"/>
  <c r="AY27" i="9"/>
  <c r="DJ27" i="9" s="1"/>
  <c r="AY6" i="9"/>
  <c r="DJ6" i="9" s="1"/>
  <c r="AY24" i="9"/>
  <c r="DJ24" i="9" s="1"/>
  <c r="CD30" i="9"/>
  <c r="CD29" i="9"/>
  <c r="AY10" i="9"/>
  <c r="DJ10" i="9" s="1"/>
  <c r="DI22" i="9"/>
  <c r="CD27" i="9"/>
  <c r="H5" i="9"/>
  <c r="H35" i="9"/>
  <c r="AY29" i="9"/>
  <c r="DJ29" i="9" s="1"/>
  <c r="AY26" i="9"/>
  <c r="DJ26" i="9" s="1"/>
  <c r="AY7" i="9"/>
  <c r="DJ7" i="9" s="1"/>
  <c r="H33" i="9"/>
  <c r="AY8" i="9"/>
  <c r="DJ8" i="9" s="1"/>
  <c r="CD6" i="9"/>
  <c r="CD8" i="9"/>
  <c r="AY23" i="9"/>
  <c r="DJ23" i="9" s="1"/>
  <c r="CD26" i="9"/>
  <c r="AY28" i="9"/>
  <c r="DJ28" i="9" s="1"/>
  <c r="AY25" i="9"/>
  <c r="DJ25" i="9" s="1"/>
  <c r="CD23" i="9"/>
  <c r="CD7" i="9"/>
  <c r="AY9" i="9"/>
  <c r="DJ9" i="9" s="1"/>
  <c r="CD9" i="9"/>
  <c r="AY30" i="9"/>
  <c r="DJ30" i="9" s="1"/>
  <c r="CD28" i="9"/>
  <c r="H34" i="9"/>
  <c r="CD24" i="9"/>
  <c r="CD25" i="9"/>
  <c r="G35" i="9"/>
  <c r="G34" i="9"/>
  <c r="G33" i="9"/>
  <c r="CC30" i="9"/>
  <c r="AX30" i="9"/>
  <c r="DI30" i="9" s="1"/>
  <c r="AX8" i="9"/>
  <c r="DI8" i="9" s="1"/>
  <c r="CC6" i="9"/>
  <c r="CC29" i="9"/>
  <c r="AX29" i="9"/>
  <c r="DI29" i="9" s="1"/>
  <c r="CC28" i="9"/>
  <c r="AX28" i="9"/>
  <c r="DI28" i="9" s="1"/>
  <c r="CC27" i="9"/>
  <c r="CC8" i="9"/>
  <c r="AX27" i="9"/>
  <c r="DI27" i="9" s="1"/>
  <c r="CC26" i="9"/>
  <c r="AX9" i="9"/>
  <c r="DI9" i="9" s="1"/>
  <c r="AX26" i="9"/>
  <c r="DI26" i="9" s="1"/>
  <c r="AX7" i="9"/>
  <c r="DI7" i="9" s="1"/>
  <c r="CC25" i="9"/>
  <c r="G5" i="9"/>
  <c r="AX25" i="9"/>
  <c r="DI25" i="9" s="1"/>
  <c r="CC24" i="9"/>
  <c r="AX24" i="9"/>
  <c r="DI24" i="9" s="1"/>
  <c r="AX6" i="9"/>
  <c r="DI6" i="9" s="1"/>
  <c r="CC23" i="9"/>
  <c r="AX23" i="9"/>
  <c r="DI23" i="9" s="1"/>
  <c r="DH22" i="9"/>
  <c r="CC7" i="9"/>
  <c r="AX10" i="9"/>
  <c r="DI10" i="9" s="1"/>
  <c r="CC9" i="9"/>
  <c r="CB29" i="9"/>
  <c r="AW6" i="9"/>
  <c r="DH6" i="9" s="1"/>
  <c r="CB27" i="9"/>
  <c r="DG22" i="9"/>
  <c r="CB9" i="9"/>
  <c r="AW25" i="9"/>
  <c r="DH25" i="9" s="1"/>
  <c r="AW27" i="9"/>
  <c r="DH27" i="9" s="1"/>
  <c r="CB6" i="9"/>
  <c r="AW29" i="9"/>
  <c r="DH29" i="9" s="1"/>
  <c r="AW8" i="9"/>
  <c r="DH8" i="9" s="1"/>
  <c r="CB25" i="9"/>
  <c r="AW9" i="9"/>
  <c r="DH9" i="9" s="1"/>
  <c r="F5" i="9"/>
  <c r="CB30" i="9"/>
  <c r="CB23" i="9"/>
  <c r="CB24" i="9"/>
  <c r="CB28" i="9"/>
  <c r="AW23" i="9"/>
  <c r="DH23" i="9" s="1"/>
  <c r="AW28" i="9"/>
  <c r="DH28" i="9" s="1"/>
  <c r="AW24" i="9"/>
  <c r="DH24" i="9" s="1"/>
  <c r="CB7" i="9"/>
  <c r="CB26" i="9"/>
  <c r="F35" i="9"/>
  <c r="AW30" i="9"/>
  <c r="DH30" i="9" s="1"/>
  <c r="F34" i="9"/>
  <c r="CB8" i="9"/>
  <c r="F33" i="9"/>
  <c r="AW26" i="9"/>
  <c r="DH26" i="9" s="1"/>
  <c r="AW10" i="9"/>
  <c r="DH10" i="9" s="1"/>
  <c r="AW7" i="9"/>
  <c r="DH7" i="9" s="1"/>
  <c r="DF22" i="9"/>
  <c r="AV25" i="9"/>
  <c r="DG25" i="9" s="1"/>
  <c r="CA25" i="9"/>
  <c r="AV9" i="9"/>
  <c r="DG9" i="9" s="1"/>
  <c r="AV26" i="9"/>
  <c r="DG26" i="9" s="1"/>
  <c r="AV23" i="9"/>
  <c r="DG23" i="9" s="1"/>
  <c r="AV30" i="9"/>
  <c r="DG30" i="9" s="1"/>
  <c r="CA7" i="9"/>
  <c r="AV24" i="9"/>
  <c r="DG24" i="9" s="1"/>
  <c r="E5" i="9"/>
  <c r="CA8" i="9"/>
  <c r="AV8" i="9"/>
  <c r="DG8" i="9" s="1"/>
  <c r="AV10" i="9"/>
  <c r="DG10" i="9" s="1"/>
  <c r="AV6" i="9"/>
  <c r="DG6" i="9" s="1"/>
  <c r="CA30" i="9"/>
  <c r="AV29" i="9"/>
  <c r="DG29" i="9" s="1"/>
  <c r="CA27" i="9"/>
  <c r="CA28" i="9"/>
  <c r="CA9" i="9"/>
  <c r="CA26" i="9"/>
  <c r="E33" i="9"/>
  <c r="AV28" i="9"/>
  <c r="DG28" i="9" s="1"/>
  <c r="E34" i="9"/>
  <c r="CA24" i="9"/>
  <c r="E35" i="9"/>
  <c r="AV27" i="9"/>
  <c r="DG27" i="9" s="1"/>
  <c r="CA6" i="9"/>
  <c r="CA23" i="9"/>
  <c r="AV7" i="9"/>
  <c r="DG7" i="9" s="1"/>
  <c r="CA29" i="9"/>
  <c r="BZ28" i="9"/>
  <c r="BZ26" i="9"/>
  <c r="D33" i="9"/>
  <c r="AU29" i="9"/>
  <c r="DF29" i="9" s="1"/>
  <c r="BZ24" i="9"/>
  <c r="AU10" i="9"/>
  <c r="DF10" i="9" s="1"/>
  <c r="D34" i="9"/>
  <c r="AU8" i="9"/>
  <c r="DF8" i="9" s="1"/>
  <c r="AU9" i="9"/>
  <c r="DF9" i="9" s="1"/>
  <c r="BZ6" i="9"/>
  <c r="D35" i="9"/>
  <c r="AU26" i="9"/>
  <c r="DF26" i="9" s="1"/>
  <c r="AU30" i="9"/>
  <c r="DF30" i="9" s="1"/>
  <c r="BZ8" i="9"/>
  <c r="AU23" i="9"/>
  <c r="DF23" i="9" s="1"/>
  <c r="D5" i="9"/>
  <c r="AU24" i="9"/>
  <c r="DF24" i="9" s="1"/>
  <c r="AU28" i="9"/>
  <c r="DF28" i="9" s="1"/>
  <c r="BZ27" i="9"/>
  <c r="BZ25" i="9"/>
  <c r="DE22" i="9"/>
  <c r="AU7" i="9"/>
  <c r="DF7" i="9" s="1"/>
  <c r="BZ30" i="9"/>
  <c r="AU27" i="9"/>
  <c r="DF27" i="9" s="1"/>
  <c r="AU6" i="9"/>
  <c r="DF6" i="9" s="1"/>
  <c r="BZ23" i="9"/>
  <c r="AU25" i="9"/>
  <c r="DF25" i="9" s="1"/>
  <c r="BZ9" i="9"/>
  <c r="BZ29" i="9"/>
  <c r="BZ7" i="9"/>
  <c r="AT9" i="9"/>
  <c r="DE9" i="9" s="1"/>
  <c r="C5" i="9"/>
  <c r="AT8" i="9"/>
  <c r="DE8" i="9" s="1"/>
  <c r="BY30" i="9"/>
  <c r="C33" i="9"/>
  <c r="AT26" i="9"/>
  <c r="DE26" i="9" s="1"/>
  <c r="AT6" i="9"/>
  <c r="DE6" i="9" s="1"/>
  <c r="BY26" i="9"/>
  <c r="C34" i="9"/>
  <c r="C35" i="9"/>
  <c r="AT27" i="9"/>
  <c r="DE27" i="9" s="1"/>
  <c r="AT24" i="9"/>
  <c r="DE24" i="9" s="1"/>
  <c r="DD22" i="9"/>
  <c r="BY28" i="9"/>
  <c r="BY23" i="9"/>
  <c r="BY27" i="9"/>
  <c r="AT10" i="9"/>
  <c r="DE10" i="9" s="1"/>
  <c r="BY6" i="9"/>
  <c r="BY8" i="9"/>
  <c r="BY9" i="9"/>
  <c r="BY24" i="9"/>
  <c r="AT29" i="9"/>
  <c r="DE29" i="9" s="1"/>
  <c r="AT28" i="9"/>
  <c r="DE28" i="9" s="1"/>
  <c r="AT7" i="9"/>
  <c r="DE7" i="9" s="1"/>
  <c r="BY7" i="9"/>
  <c r="AT25" i="9"/>
  <c r="DE25" i="9" s="1"/>
  <c r="BY25" i="9"/>
  <c r="AT23" i="9"/>
  <c r="DE23" i="9" s="1"/>
  <c r="BY29" i="9"/>
  <c r="AT30" i="9"/>
  <c r="DE30" i="9" s="1"/>
  <c r="AS10" i="9"/>
  <c r="DD10" i="9" s="1"/>
  <c r="BX27" i="9"/>
  <c r="DC26" i="9"/>
  <c r="DC24" i="9"/>
  <c r="DC23" i="9"/>
  <c r="B35" i="9"/>
  <c r="B34" i="9"/>
  <c r="AS23" i="9"/>
  <c r="DD23" i="9" s="1"/>
  <c r="BX9" i="9"/>
  <c r="DC29" i="9"/>
  <c r="BX26" i="9"/>
  <c r="AS6" i="9"/>
  <c r="DD6" i="9" s="1"/>
  <c r="BX24" i="9"/>
  <c r="AS7" i="9"/>
  <c r="DD7" i="9" s="1"/>
  <c r="AS29" i="9"/>
  <c r="DD29" i="9" s="1"/>
  <c r="BX23" i="9"/>
  <c r="B33" i="9"/>
  <c r="DC30" i="9"/>
  <c r="BX25" i="9"/>
  <c r="BX29" i="9"/>
  <c r="BX7" i="9"/>
  <c r="AS24" i="9"/>
  <c r="DD24" i="9" s="1"/>
  <c r="BX30" i="9"/>
  <c r="AS8" i="9"/>
  <c r="DD8" i="9" s="1"/>
  <c r="DC27" i="9"/>
  <c r="B5" i="9"/>
  <c r="BX28" i="9"/>
  <c r="AS25" i="9"/>
  <c r="DD25" i="9" s="1"/>
  <c r="BX8" i="9"/>
  <c r="BX6" i="9"/>
  <c r="DC22" i="9"/>
  <c r="AS27" i="9"/>
  <c r="DD27" i="9" s="1"/>
  <c r="AS28" i="9"/>
  <c r="DD28" i="9" s="1"/>
  <c r="AS26" i="9"/>
  <c r="DD26" i="9" s="1"/>
  <c r="DC25" i="9"/>
  <c r="AS9" i="9"/>
  <c r="DD9" i="9" s="1"/>
  <c r="DC28" i="9"/>
  <c r="AS30" i="9"/>
  <c r="DD30" i="9" s="1"/>
  <c r="AM30" i="8"/>
  <c r="AK30" i="8"/>
  <c r="AH30" i="8"/>
  <c r="AQ30" i="8"/>
  <c r="AN30" i="8"/>
  <c r="AJ30" i="8"/>
  <c r="AO30" i="8"/>
  <c r="AP30" i="8"/>
  <c r="AI30" i="8"/>
  <c r="AL30" i="8"/>
  <c r="AI29" i="8"/>
  <c r="AQ29" i="8"/>
  <c r="AP29" i="8"/>
  <c r="AH29" i="8"/>
  <c r="AJ29" i="8" s="1"/>
  <c r="AO29" i="8"/>
  <c r="AN29" i="8"/>
  <c r="AM29" i="8"/>
  <c r="AL29" i="8"/>
  <c r="AK29" i="8"/>
  <c r="AI28" i="8"/>
  <c r="AO28" i="8"/>
  <c r="AN28" i="8"/>
  <c r="AM28" i="8"/>
  <c r="AL28" i="8"/>
  <c r="AK28" i="8"/>
  <c r="AP28" i="8"/>
  <c r="AQ28" i="8"/>
  <c r="AH28" i="8"/>
  <c r="AJ28" i="8" s="1"/>
  <c r="AM27" i="8"/>
  <c r="AL27" i="8"/>
  <c r="AK27" i="8"/>
  <c r="AI27" i="8"/>
  <c r="AH27" i="8"/>
  <c r="AJ27" i="8" s="1"/>
  <c r="AN27" i="8"/>
  <c r="AO27" i="8"/>
  <c r="AP27" i="8"/>
  <c r="AQ27" i="8"/>
  <c r="AH26" i="8"/>
  <c r="AJ26" i="8" s="1"/>
  <c r="AK26" i="8"/>
  <c r="AL26" i="8"/>
  <c r="AM26" i="8"/>
  <c r="AN26" i="8"/>
  <c r="AI26" i="8"/>
  <c r="AO26" i="8"/>
  <c r="AP26" i="8"/>
  <c r="AQ26" i="8"/>
  <c r="AH25" i="8"/>
  <c r="AJ25" i="8" s="1"/>
  <c r="AI25" i="8"/>
  <c r="AK25" i="8"/>
  <c r="AL25" i="8"/>
  <c r="AM25" i="8"/>
  <c r="AN25" i="8"/>
  <c r="AO25" i="8"/>
  <c r="AP25" i="8"/>
  <c r="AQ25" i="8"/>
  <c r="AO24" i="8"/>
  <c r="AN24" i="8"/>
  <c r="AK24" i="8"/>
  <c r="AM24" i="8"/>
  <c r="AH24" i="8"/>
  <c r="AJ24" i="8" s="1"/>
  <c r="AQ24" i="8"/>
  <c r="AI24" i="8"/>
  <c r="AL24" i="8"/>
  <c r="AP24" i="8"/>
  <c r="AK23" i="8"/>
  <c r="AL23" i="8"/>
  <c r="AI23" i="8"/>
  <c r="AM23" i="8"/>
  <c r="AN23" i="8"/>
  <c r="AO23" i="8"/>
  <c r="AP23" i="8"/>
  <c r="AQ23" i="8"/>
  <c r="AH23" i="8"/>
  <c r="AJ23" i="8" s="1"/>
  <c r="AK22" i="8"/>
  <c r="AN22" i="8"/>
  <c r="AM22" i="8"/>
  <c r="AL22" i="8"/>
  <c r="AO22" i="8"/>
  <c r="AP22" i="8"/>
  <c r="AQ22" i="8"/>
  <c r="AI22" i="8"/>
  <c r="AH22" i="8"/>
  <c r="AJ22" i="8" s="1"/>
  <c r="AK21" i="8"/>
  <c r="AL21" i="8"/>
  <c r="AM21" i="8"/>
  <c r="AN21" i="8"/>
  <c r="AI21" i="8"/>
  <c r="AQ21" i="8"/>
  <c r="AP21" i="8"/>
  <c r="AO21" i="8"/>
  <c r="AH21" i="8"/>
  <c r="AJ21" i="8" s="1"/>
  <c r="AI20" i="8"/>
  <c r="AO20" i="8"/>
  <c r="AK20" i="8"/>
  <c r="AM20" i="8"/>
  <c r="AL20" i="8"/>
  <c r="AQ20" i="8"/>
  <c r="AH20" i="8"/>
  <c r="AP20" i="8"/>
  <c r="AN20" i="8"/>
  <c r="AJ20" i="8"/>
  <c r="AH19" i="8"/>
  <c r="AK19" i="8"/>
  <c r="AL19" i="8"/>
  <c r="AQ19" i="8"/>
  <c r="AP19" i="8"/>
  <c r="AO19" i="8"/>
  <c r="AJ19" i="8"/>
  <c r="AN19" i="8"/>
  <c r="AM19" i="8"/>
  <c r="AI19" i="8"/>
  <c r="AO18" i="8"/>
  <c r="AQ18" i="8"/>
  <c r="AL18" i="8"/>
  <c r="AN18" i="8"/>
  <c r="AH18" i="8"/>
  <c r="AJ18" i="8" s="1"/>
  <c r="AM18" i="8"/>
  <c r="AI18" i="8"/>
  <c r="AK18" i="8"/>
  <c r="AP18" i="8"/>
  <c r="AQ17" i="8"/>
  <c r="AP17" i="8"/>
  <c r="AO17" i="8"/>
  <c r="AN17" i="8"/>
  <c r="AL17" i="8"/>
  <c r="AK17" i="8"/>
  <c r="AI17" i="8"/>
  <c r="AH17" i="8"/>
  <c r="AJ17" i="8" s="1"/>
  <c r="AM17" i="8"/>
  <c r="AL16" i="8"/>
  <c r="AI16" i="8"/>
  <c r="AK16" i="8"/>
  <c r="AQ16" i="8"/>
  <c r="AP16" i="8"/>
  <c r="AO16" i="8"/>
  <c r="AN16" i="8"/>
  <c r="AH16" i="8"/>
  <c r="AJ16" i="8" s="1"/>
  <c r="AM16" i="8"/>
  <c r="AK15" i="8"/>
  <c r="AL15" i="8"/>
  <c r="AM15" i="8"/>
  <c r="AN15" i="8"/>
  <c r="AP15" i="8"/>
  <c r="AO15" i="8"/>
  <c r="AQ15" i="8"/>
  <c r="AH15" i="8"/>
  <c r="AJ15" i="8" s="1"/>
  <c r="AI15" i="8"/>
  <c r="AO14" i="8"/>
  <c r="AN14" i="8"/>
  <c r="AM14" i="8"/>
  <c r="AL14" i="8"/>
  <c r="AI14" i="8"/>
  <c r="AH14" i="8"/>
  <c r="AJ14" i="8" s="1"/>
  <c r="AK14" i="8"/>
  <c r="AQ14" i="8"/>
  <c r="AP14" i="8"/>
  <c r="AM13" i="8"/>
  <c r="AN13" i="8"/>
  <c r="AO13" i="8"/>
  <c r="AK13" i="8"/>
  <c r="AP13" i="8"/>
  <c r="AI13" i="8"/>
  <c r="AH13" i="8"/>
  <c r="AJ13" i="8" s="1"/>
  <c r="AQ13" i="8"/>
  <c r="AL13" i="8"/>
  <c r="AK12" i="8"/>
  <c r="AO12" i="8"/>
  <c r="AP12" i="8"/>
  <c r="AQ12" i="8"/>
  <c r="AI12" i="8"/>
  <c r="AH12" i="8"/>
  <c r="AJ12" i="8" s="1"/>
  <c r="AL12" i="8"/>
  <c r="AM12" i="8"/>
  <c r="AN12" i="8"/>
  <c r="AP11" i="8"/>
  <c r="AL11" i="8"/>
  <c r="AO11" i="8"/>
  <c r="AN11" i="8"/>
  <c r="AQ11" i="8"/>
  <c r="AM11" i="8"/>
  <c r="AI11" i="8"/>
  <c r="AH11" i="8"/>
  <c r="AJ11" i="8" s="1"/>
  <c r="AK11" i="8"/>
  <c r="AO10" i="8"/>
  <c r="AQ10" i="8"/>
  <c r="AP10" i="8"/>
  <c r="AI10" i="8"/>
  <c r="AK10" i="8"/>
  <c r="AH10" i="8"/>
  <c r="AL10" i="8"/>
  <c r="AN10" i="8"/>
  <c r="AM10" i="8"/>
  <c r="AJ10" i="8"/>
  <c r="AO9" i="8"/>
  <c r="AN9" i="8"/>
  <c r="AQ9" i="8"/>
  <c r="AP9" i="8"/>
  <c r="AL9" i="8"/>
  <c r="AK9" i="8"/>
  <c r="AI9" i="8"/>
  <c r="AH9" i="8"/>
  <c r="AJ9" i="8"/>
  <c r="AM9" i="8"/>
  <c r="AQ8" i="8"/>
  <c r="AP8" i="8"/>
  <c r="AM8" i="8"/>
  <c r="AO8" i="8"/>
  <c r="AN8" i="8"/>
  <c r="AL8" i="8"/>
  <c r="AI8" i="8"/>
  <c r="AH8" i="8"/>
  <c r="AJ8" i="8" s="1"/>
  <c r="AK8" i="8"/>
  <c r="AI7" i="8"/>
  <c r="AQ7" i="8"/>
  <c r="AH7" i="8"/>
  <c r="AJ7" i="8" s="1"/>
  <c r="AK7" i="8"/>
  <c r="AP7" i="8"/>
  <c r="AN7" i="8"/>
  <c r="AM7" i="8"/>
  <c r="AL7" i="8"/>
  <c r="AO7" i="8"/>
  <c r="AQ6" i="8"/>
  <c r="AM6" i="8"/>
  <c r="AN6" i="8"/>
  <c r="AO6" i="8"/>
  <c r="AL6" i="8"/>
  <c r="AK6" i="8"/>
  <c r="AH6" i="8"/>
  <c r="AJ6" i="8" s="1"/>
  <c r="AI6" i="8"/>
  <c r="AP6" i="8"/>
  <c r="BW13" i="8"/>
  <c r="DC13" i="9" s="1"/>
  <c r="DB8" i="8"/>
  <c r="DB13" i="8"/>
  <c r="BW8" i="8"/>
  <c r="DC8" i="9" s="1"/>
  <c r="BW10" i="8"/>
  <c r="DC10" i="9" s="1"/>
  <c r="BW14" i="8"/>
  <c r="DC14" i="9" s="1"/>
  <c r="DB14" i="8"/>
  <c r="DB11" i="8"/>
  <c r="DB12" i="8"/>
  <c r="DB9" i="8"/>
  <c r="DB7" i="8"/>
  <c r="BW15" i="8"/>
  <c r="DC15" i="9" s="1"/>
  <c r="AF42" i="8"/>
  <c r="DB15" i="8"/>
  <c r="AF5" i="8"/>
  <c r="BW12" i="8"/>
  <c r="DC12" i="9" s="1"/>
  <c r="DB10" i="8"/>
  <c r="BW9" i="8"/>
  <c r="DC9" i="9" s="1"/>
  <c r="BW6" i="8"/>
  <c r="DC6" i="9" s="1"/>
  <c r="BW7" i="8"/>
  <c r="DC7" i="9" s="1"/>
  <c r="BW11" i="8"/>
  <c r="DC11" i="9" s="1"/>
  <c r="DB6" i="8"/>
  <c r="BW16" i="8"/>
  <c r="DC16" i="9" s="1"/>
  <c r="DB16" i="8"/>
  <c r="BV8" i="8"/>
  <c r="EG8" i="8" s="1"/>
  <c r="BV10" i="8"/>
  <c r="EG10" i="8" s="1"/>
  <c r="DA9" i="8"/>
  <c r="AE5" i="8"/>
  <c r="BV11" i="8"/>
  <c r="EG11" i="8" s="1"/>
  <c r="BV15" i="8"/>
  <c r="EG15" i="8" s="1"/>
  <c r="DA6" i="8"/>
  <c r="DA15" i="8"/>
  <c r="DA13" i="8"/>
  <c r="BV6" i="8"/>
  <c r="EG6" i="8" s="1"/>
  <c r="AE43" i="8"/>
  <c r="BV7" i="8"/>
  <c r="EG7" i="8" s="1"/>
  <c r="BV9" i="8"/>
  <c r="EG9" i="8" s="1"/>
  <c r="DA8" i="8"/>
  <c r="BV16" i="8"/>
  <c r="EG16" i="8" s="1"/>
  <c r="BV13" i="8"/>
  <c r="EG13" i="8" s="1"/>
  <c r="BV14" i="8"/>
  <c r="EG14" i="8" s="1"/>
  <c r="AE42" i="8"/>
  <c r="BV12" i="8"/>
  <c r="EG12" i="8" s="1"/>
  <c r="DA10" i="8"/>
  <c r="DA11" i="8"/>
  <c r="DA7" i="8"/>
  <c r="DA14" i="8"/>
  <c r="DA12" i="8"/>
  <c r="DA16" i="8"/>
  <c r="CZ11" i="8"/>
  <c r="CZ10" i="8"/>
  <c r="BU8" i="8"/>
  <c r="EF8" i="8" s="1"/>
  <c r="BU12" i="8"/>
  <c r="EF12" i="8" s="1"/>
  <c r="AD37" i="8"/>
  <c r="AD43" i="8"/>
  <c r="BU16" i="8"/>
  <c r="EF16" i="8" s="1"/>
  <c r="CZ15" i="8"/>
  <c r="BU15" i="8"/>
  <c r="EF15" i="8" s="1"/>
  <c r="CZ9" i="8"/>
  <c r="CZ14" i="8"/>
  <c r="AD5" i="8"/>
  <c r="BU9" i="8"/>
  <c r="EF9" i="8" s="1"/>
  <c r="BU14" i="8"/>
  <c r="EF14" i="8" s="1"/>
  <c r="AD42" i="8"/>
  <c r="CZ6" i="8"/>
  <c r="BU10" i="8"/>
  <c r="EF10" i="8" s="1"/>
  <c r="BU7" i="8"/>
  <c r="EF7" i="8" s="1"/>
  <c r="CZ13" i="8"/>
  <c r="BU11" i="8"/>
  <c r="EF11" i="8" s="1"/>
  <c r="BU13" i="8"/>
  <c r="EF13" i="8" s="1"/>
  <c r="CZ8" i="8"/>
  <c r="CZ7" i="8"/>
  <c r="CZ12" i="8"/>
  <c r="BU6" i="8"/>
  <c r="EF6" i="8" s="1"/>
  <c r="CZ16" i="8"/>
  <c r="BT15" i="8"/>
  <c r="EE15" i="8" s="1"/>
  <c r="CY15" i="8"/>
  <c r="BT6" i="8"/>
  <c r="EE6" i="8" s="1"/>
  <c r="BT13" i="8"/>
  <c r="EE13" i="8" s="1"/>
  <c r="AC42" i="8"/>
  <c r="CY10" i="8"/>
  <c r="CY6" i="8"/>
  <c r="BT16" i="8"/>
  <c r="EE16" i="8" s="1"/>
  <c r="CY13" i="8"/>
  <c r="BT7" i="8"/>
  <c r="EE7" i="8" s="1"/>
  <c r="CY7" i="8"/>
  <c r="BT10" i="8"/>
  <c r="EE10" i="8" s="1"/>
  <c r="CY12" i="8"/>
  <c r="BT8" i="8"/>
  <c r="EE8" i="8" s="1"/>
  <c r="CY11" i="8"/>
  <c r="BT11" i="8"/>
  <c r="EE11" i="8" s="1"/>
  <c r="AC5" i="8"/>
  <c r="BT14" i="8"/>
  <c r="EE14" i="8" s="1"/>
  <c r="BT9" i="8"/>
  <c r="EE9" i="8" s="1"/>
  <c r="BT12" i="8"/>
  <c r="EE12" i="8" s="1"/>
  <c r="CY14" i="8"/>
  <c r="AC37" i="8"/>
  <c r="CY8" i="8"/>
  <c r="CY9" i="8"/>
  <c r="CY16" i="8"/>
  <c r="BS7" i="8"/>
  <c r="ED7" i="8" s="1"/>
  <c r="CX6" i="8"/>
  <c r="BS11" i="8"/>
  <c r="ED11" i="8" s="1"/>
  <c r="BS6" i="8"/>
  <c r="ED6" i="8" s="1"/>
  <c r="CX11" i="8"/>
  <c r="AB37" i="8"/>
  <c r="BS12" i="8"/>
  <c r="ED12" i="8" s="1"/>
  <c r="CX12" i="8"/>
  <c r="BS13" i="8"/>
  <c r="ED13" i="8" s="1"/>
  <c r="CX13" i="8"/>
  <c r="BS14" i="8"/>
  <c r="ED14" i="8" s="1"/>
  <c r="CX14" i="8"/>
  <c r="BS16" i="8"/>
  <c r="ED16" i="8" s="1"/>
  <c r="CX15" i="8"/>
  <c r="BS15" i="8"/>
  <c r="ED15" i="8" s="1"/>
  <c r="CX9" i="8"/>
  <c r="BS9" i="8"/>
  <c r="ED9" i="8" s="1"/>
  <c r="BS10" i="8"/>
  <c r="ED10" i="8" s="1"/>
  <c r="AB5" i="8"/>
  <c r="CX8" i="8"/>
  <c r="CX10" i="8"/>
  <c r="BS8" i="8"/>
  <c r="ED8" i="8" s="1"/>
  <c r="AB42" i="8"/>
  <c r="CX7" i="8"/>
  <c r="CX16" i="8"/>
  <c r="BR12" i="8"/>
  <c r="EC12" i="8" s="1"/>
  <c r="BR6" i="8"/>
  <c r="EC6" i="8" s="1"/>
  <c r="CW12" i="8"/>
  <c r="CW11" i="8"/>
  <c r="AA42" i="8"/>
  <c r="BR7" i="8"/>
  <c r="EC7" i="8" s="1"/>
  <c r="CW7" i="8"/>
  <c r="BR15" i="8"/>
  <c r="EC15" i="8" s="1"/>
  <c r="CW9" i="8"/>
  <c r="AA37" i="8"/>
  <c r="BR11" i="8"/>
  <c r="EC11" i="8" s="1"/>
  <c r="CW14" i="8"/>
  <c r="BR8" i="8"/>
  <c r="EC8" i="8" s="1"/>
  <c r="BR10" i="8"/>
  <c r="EC10" i="8" s="1"/>
  <c r="BR14" i="8"/>
  <c r="EC14" i="8" s="1"/>
  <c r="CW8" i="8"/>
  <c r="BR9" i="8"/>
  <c r="EC9" i="8" s="1"/>
  <c r="BR13" i="8"/>
  <c r="EC13" i="8" s="1"/>
  <c r="BR16" i="8"/>
  <c r="EC16" i="8" s="1"/>
  <c r="AA5" i="8"/>
  <c r="CW15" i="8"/>
  <c r="CW13" i="8"/>
  <c r="CW6" i="8"/>
  <c r="CW10" i="8"/>
  <c r="CW16" i="8"/>
  <c r="CV7" i="8"/>
  <c r="BQ11" i="8"/>
  <c r="EB11" i="8" s="1"/>
  <c r="CV14" i="8"/>
  <c r="CV6" i="8"/>
  <c r="Z5" i="8"/>
  <c r="BQ6" i="8"/>
  <c r="EB6" i="8" s="1"/>
  <c r="Z37" i="8"/>
  <c r="BQ16" i="8"/>
  <c r="EB16" i="8" s="1"/>
  <c r="CV13" i="8"/>
  <c r="BQ12" i="8"/>
  <c r="EB12" i="8" s="1"/>
  <c r="CV15" i="8"/>
  <c r="BQ14" i="8"/>
  <c r="EB14" i="8" s="1"/>
  <c r="BQ8" i="8"/>
  <c r="EB8" i="8" s="1"/>
  <c r="BQ15" i="8"/>
  <c r="EB15" i="8" s="1"/>
  <c r="CV12" i="8"/>
  <c r="CV10" i="8"/>
  <c r="BQ9" i="8"/>
  <c r="EB9" i="8" s="1"/>
  <c r="BQ10" i="8"/>
  <c r="EB10" i="8" s="1"/>
  <c r="CV8" i="8"/>
  <c r="CV9" i="8"/>
  <c r="BQ7" i="8"/>
  <c r="EB7" i="8" s="1"/>
  <c r="BQ13" i="8"/>
  <c r="EB13" i="8" s="1"/>
  <c r="Z42" i="8"/>
  <c r="CV11" i="8"/>
  <c r="CV16" i="8"/>
  <c r="Y37" i="8"/>
  <c r="BP9" i="8"/>
  <c r="EA9" i="8" s="1"/>
  <c r="BP10" i="8"/>
  <c r="EA10" i="8" s="1"/>
  <c r="BP15" i="8"/>
  <c r="EA15" i="8" s="1"/>
  <c r="BP13" i="8"/>
  <c r="EA13" i="8" s="1"/>
  <c r="CU9" i="8"/>
  <c r="CU6" i="8"/>
  <c r="BP14" i="8"/>
  <c r="EA14" i="8" s="1"/>
  <c r="CU8" i="8"/>
  <c r="CU13" i="8"/>
  <c r="CU10" i="8"/>
  <c r="BP11" i="8"/>
  <c r="EA11" i="8" s="1"/>
  <c r="BP8" i="8"/>
  <c r="EA8" i="8" s="1"/>
  <c r="CU12" i="8"/>
  <c r="BP12" i="8"/>
  <c r="EA12" i="8" s="1"/>
  <c r="CU7" i="8"/>
  <c r="CU14" i="8"/>
  <c r="CU15" i="8"/>
  <c r="BP7" i="8"/>
  <c r="EA7" i="8" s="1"/>
  <c r="CU11" i="8"/>
  <c r="BP6" i="8"/>
  <c r="EA6" i="8" s="1"/>
  <c r="Y42" i="8"/>
  <c r="Y5" i="8"/>
  <c r="BP16" i="8"/>
  <c r="EA16" i="8" s="1"/>
  <c r="CU16" i="8"/>
  <c r="CT13" i="8"/>
  <c r="BO14" i="8"/>
  <c r="DZ14" i="8" s="1"/>
  <c r="CT9" i="8"/>
  <c r="BO15" i="8"/>
  <c r="DZ15" i="8" s="1"/>
  <c r="CT15" i="8"/>
  <c r="BO16" i="8"/>
  <c r="DZ16" i="8" s="1"/>
  <c r="CT6" i="8"/>
  <c r="BO11" i="8"/>
  <c r="DZ11" i="8" s="1"/>
  <c r="BO7" i="8"/>
  <c r="DZ7" i="8" s="1"/>
  <c r="CT11" i="8"/>
  <c r="X43" i="8"/>
  <c r="CT14" i="8"/>
  <c r="X37" i="8"/>
  <c r="BO12" i="8"/>
  <c r="DZ12" i="8" s="1"/>
  <c r="BO8" i="8"/>
  <c r="DZ8" i="8" s="1"/>
  <c r="BO6" i="8"/>
  <c r="DZ6" i="8" s="1"/>
  <c r="CT12" i="8"/>
  <c r="X5" i="8"/>
  <c r="X42" i="8"/>
  <c r="BO10" i="8"/>
  <c r="DZ10" i="8" s="1"/>
  <c r="BO9" i="8"/>
  <c r="DZ9" i="8" s="1"/>
  <c r="CT8" i="8"/>
  <c r="CT7" i="8"/>
  <c r="CT10" i="8"/>
  <c r="BO13" i="8"/>
  <c r="DZ13" i="8" s="1"/>
  <c r="CT16" i="8"/>
  <c r="BN12" i="8"/>
  <c r="DY12" i="8" s="1"/>
  <c r="CS12" i="8"/>
  <c r="CS9" i="8"/>
  <c r="CS15" i="8"/>
  <c r="BN9" i="8"/>
  <c r="DY9" i="8" s="1"/>
  <c r="BN8" i="8"/>
  <c r="DY8" i="8" s="1"/>
  <c r="CS11" i="8"/>
  <c r="CS13" i="8"/>
  <c r="BN10" i="8"/>
  <c r="DY10" i="8" s="1"/>
  <c r="BN6" i="8"/>
  <c r="DY6" i="8" s="1"/>
  <c r="CS10" i="8"/>
  <c r="CS8" i="8"/>
  <c r="BN16" i="8"/>
  <c r="DY16" i="8" s="1"/>
  <c r="CS7" i="8"/>
  <c r="CS14" i="8"/>
  <c r="W37" i="8"/>
  <c r="BN11" i="8"/>
  <c r="DY11" i="8" s="1"/>
  <c r="BN15" i="8"/>
  <c r="DY15" i="8" s="1"/>
  <c r="W42" i="8"/>
  <c r="CS6" i="8"/>
  <c r="W5" i="8"/>
  <c r="BN14" i="8"/>
  <c r="DY14" i="8" s="1"/>
  <c r="W43" i="8"/>
  <c r="BN13" i="8"/>
  <c r="DY13" i="8" s="1"/>
  <c r="CS16" i="8"/>
  <c r="BN7" i="8"/>
  <c r="DY7" i="8" s="1"/>
  <c r="CR12" i="8"/>
  <c r="CR15" i="8"/>
  <c r="BM13" i="8"/>
  <c r="DX13" i="8" s="1"/>
  <c r="V5" i="8"/>
  <c r="BM9" i="8"/>
  <c r="DX9" i="8" s="1"/>
  <c r="BM12" i="8"/>
  <c r="DX12" i="8" s="1"/>
  <c r="CR14" i="8"/>
  <c r="BM8" i="8"/>
  <c r="DX8" i="8" s="1"/>
  <c r="BM16" i="8"/>
  <c r="DX16" i="8" s="1"/>
  <c r="V37" i="8"/>
  <c r="BM11" i="8"/>
  <c r="DX11" i="8" s="1"/>
  <c r="CR6" i="8"/>
  <c r="BM7" i="8"/>
  <c r="DX7" i="8" s="1"/>
  <c r="V42" i="8"/>
  <c r="CR7" i="8"/>
  <c r="CR9" i="8"/>
  <c r="CR8" i="8"/>
  <c r="BM15" i="8"/>
  <c r="DX15" i="8" s="1"/>
  <c r="BM10" i="8"/>
  <c r="DX10" i="8" s="1"/>
  <c r="BM14" i="8"/>
  <c r="DX14" i="8" s="1"/>
  <c r="CR11" i="8"/>
  <c r="BM6" i="8"/>
  <c r="DX6" i="8" s="1"/>
  <c r="CR10" i="8"/>
  <c r="CR13" i="8"/>
  <c r="CR16" i="8"/>
  <c r="CQ13" i="8"/>
  <c r="BL11" i="8"/>
  <c r="DW11" i="8" s="1"/>
  <c r="BL10" i="8"/>
  <c r="DW10" i="8" s="1"/>
  <c r="BL9" i="8"/>
  <c r="DW9" i="8" s="1"/>
  <c r="BL8" i="8"/>
  <c r="DW8" i="8" s="1"/>
  <c r="BL14" i="8"/>
  <c r="DW14" i="8" s="1"/>
  <c r="CQ14" i="8"/>
  <c r="BL6" i="8"/>
  <c r="DW6" i="8" s="1"/>
  <c r="CQ15" i="8"/>
  <c r="CQ9" i="8"/>
  <c r="CQ6" i="8"/>
  <c r="CQ7" i="8"/>
  <c r="U5" i="8"/>
  <c r="U42" i="8"/>
  <c r="BL7" i="8"/>
  <c r="DW7" i="8" s="1"/>
  <c r="U37" i="8"/>
  <c r="BL12" i="8"/>
  <c r="DW12" i="8" s="1"/>
  <c r="CQ12" i="8"/>
  <c r="CQ8" i="8"/>
  <c r="CQ11" i="8"/>
  <c r="CQ10" i="8"/>
  <c r="BL15" i="8"/>
  <c r="DW15" i="8" s="1"/>
  <c r="BL16" i="8"/>
  <c r="DW16" i="8" s="1"/>
  <c r="BL13" i="8"/>
  <c r="DW13" i="8" s="1"/>
  <c r="CQ16" i="8"/>
  <c r="BK13" i="8"/>
  <c r="DV13" i="8" s="1"/>
  <c r="CP10" i="8"/>
  <c r="CP6" i="8"/>
  <c r="BK6" i="8"/>
  <c r="DV6" i="8" s="1"/>
  <c r="T5" i="8"/>
  <c r="CP8" i="8"/>
  <c r="BK7" i="8"/>
  <c r="DV7" i="8" s="1"/>
  <c r="CP7" i="8"/>
  <c r="CP12" i="8"/>
  <c r="CP14" i="8"/>
  <c r="BK15" i="8"/>
  <c r="DV15" i="8" s="1"/>
  <c r="BK14" i="8"/>
  <c r="DV14" i="8" s="1"/>
  <c r="BK12" i="8"/>
  <c r="DV12" i="8" s="1"/>
  <c r="T37" i="8"/>
  <c r="BK16" i="8"/>
  <c r="DV16" i="8" s="1"/>
  <c r="BK8" i="8"/>
  <c r="DV8" i="8" s="1"/>
  <c r="CP11" i="8"/>
  <c r="T42" i="8"/>
  <c r="CP9" i="8"/>
  <c r="BK9" i="8"/>
  <c r="DV9" i="8" s="1"/>
  <c r="BK11" i="8"/>
  <c r="DV11" i="8" s="1"/>
  <c r="BK10" i="8"/>
  <c r="DV10" i="8" s="1"/>
  <c r="CP15" i="8"/>
  <c r="CP13" i="8"/>
  <c r="CP16" i="8"/>
  <c r="CO8" i="8"/>
  <c r="BJ8" i="8"/>
  <c r="DU8" i="8" s="1"/>
  <c r="CO7" i="8"/>
  <c r="BJ7" i="8"/>
  <c r="DU7" i="8" s="1"/>
  <c r="CO6" i="8"/>
  <c r="BJ6" i="8"/>
  <c r="DU6" i="8" s="1"/>
  <c r="S5" i="8"/>
  <c r="S42" i="8"/>
  <c r="S37" i="8"/>
  <c r="BJ16" i="8"/>
  <c r="DU16" i="8" s="1"/>
  <c r="CO15" i="8"/>
  <c r="BJ15" i="8"/>
  <c r="DU15" i="8" s="1"/>
  <c r="CO14" i="8"/>
  <c r="BJ14" i="8"/>
  <c r="DU14" i="8" s="1"/>
  <c r="CO13" i="8"/>
  <c r="BJ13" i="8"/>
  <c r="DU13" i="8" s="1"/>
  <c r="CO12" i="8"/>
  <c r="BJ12" i="8"/>
  <c r="DU12" i="8" s="1"/>
  <c r="CO11" i="8"/>
  <c r="BJ11" i="8"/>
  <c r="DU11" i="8" s="1"/>
  <c r="CO10" i="8"/>
  <c r="BJ10" i="8"/>
  <c r="DU10" i="8" s="1"/>
  <c r="CO9" i="8"/>
  <c r="BJ9" i="8"/>
  <c r="DU9" i="8" s="1"/>
  <c r="CO16" i="8"/>
  <c r="BI14" i="8"/>
  <c r="DT14" i="8" s="1"/>
  <c r="CN16" i="8"/>
  <c r="BI8" i="8"/>
  <c r="DT8" i="8" s="1"/>
  <c r="CN9" i="8"/>
  <c r="BI13" i="8"/>
  <c r="DT13" i="8" s="1"/>
  <c r="CN11" i="8"/>
  <c r="CN14" i="8"/>
  <c r="CN6" i="8"/>
  <c r="CN12" i="8"/>
  <c r="R37" i="8"/>
  <c r="CN7" i="8"/>
  <c r="BI11" i="8"/>
  <c r="DT11" i="8" s="1"/>
  <c r="R5" i="8"/>
  <c r="BI15" i="8"/>
  <c r="DT15" i="8" s="1"/>
  <c r="CN13" i="8"/>
  <c r="BI9" i="8"/>
  <c r="DT9" i="8" s="1"/>
  <c r="BI6" i="8"/>
  <c r="DT6" i="8" s="1"/>
  <c r="CN8" i="8"/>
  <c r="BI12" i="8"/>
  <c r="DT12" i="8" s="1"/>
  <c r="CN15" i="8"/>
  <c r="BI7" i="8"/>
  <c r="DT7" i="8" s="1"/>
  <c r="BI10" i="8"/>
  <c r="DT10" i="8" s="1"/>
  <c r="BI16" i="8"/>
  <c r="DT16" i="8" s="1"/>
  <c r="CN10" i="8"/>
  <c r="R42" i="8"/>
  <c r="CM8" i="8"/>
  <c r="CM14" i="8"/>
  <c r="CM16" i="8"/>
  <c r="Q37" i="8"/>
  <c r="BH15" i="8"/>
  <c r="DS15" i="8" s="1"/>
  <c r="BH6" i="8"/>
  <c r="DS6" i="8" s="1"/>
  <c r="CM10" i="8"/>
  <c r="BH10" i="8"/>
  <c r="DS10" i="8" s="1"/>
  <c r="BH14" i="8"/>
  <c r="DS14" i="8" s="1"/>
  <c r="CM6" i="8"/>
  <c r="CM9" i="8"/>
  <c r="BH12" i="8"/>
  <c r="DS12" i="8" s="1"/>
  <c r="CM13" i="8"/>
  <c r="BH13" i="8"/>
  <c r="DS13" i="8" s="1"/>
  <c r="Q5" i="8"/>
  <c r="Q43" i="8"/>
  <c r="BH8" i="8"/>
  <c r="DS8" i="8" s="1"/>
  <c r="BH7" i="8"/>
  <c r="DS7" i="8" s="1"/>
  <c r="BH11" i="8"/>
  <c r="DS11" i="8" s="1"/>
  <c r="BH9" i="8"/>
  <c r="DS9" i="8" s="1"/>
  <c r="CM7" i="8"/>
  <c r="CM12" i="8"/>
  <c r="CM11" i="8"/>
  <c r="CM15" i="8"/>
  <c r="BH16" i="8"/>
  <c r="DS16" i="8" s="1"/>
  <c r="Q42" i="8"/>
  <c r="BG10" i="8"/>
  <c r="DR10" i="8" s="1"/>
  <c r="BG11" i="8"/>
  <c r="DR11" i="8" s="1"/>
  <c r="BG13" i="8"/>
  <c r="DR13" i="8" s="1"/>
  <c r="BG8" i="8"/>
  <c r="DR8" i="8" s="1"/>
  <c r="BG6" i="8"/>
  <c r="DR6" i="8" s="1"/>
  <c r="CL10" i="8"/>
  <c r="BG9" i="8"/>
  <c r="DR9" i="8" s="1"/>
  <c r="BG15" i="8"/>
  <c r="DR15" i="8" s="1"/>
  <c r="CL7" i="8"/>
  <c r="CL6" i="8"/>
  <c r="CL13" i="8"/>
  <c r="CL14" i="8"/>
  <c r="P43" i="8"/>
  <c r="BG12" i="8"/>
  <c r="DR12" i="8" s="1"/>
  <c r="CL12" i="8"/>
  <c r="CL8" i="8"/>
  <c r="CL11" i="8"/>
  <c r="BG7" i="8"/>
  <c r="DR7" i="8" s="1"/>
  <c r="CL16" i="8"/>
  <c r="CL9" i="8"/>
  <c r="CL15" i="8"/>
  <c r="BG16" i="8"/>
  <c r="DR16" i="8" s="1"/>
  <c r="P37" i="8"/>
  <c r="P5" i="8"/>
  <c r="BG14" i="8"/>
  <c r="DR14" i="8" s="1"/>
  <c r="P42" i="8"/>
  <c r="CK14" i="8"/>
  <c r="O5" i="8"/>
  <c r="BF6" i="8"/>
  <c r="DQ6" i="8" s="1"/>
  <c r="BF10" i="8"/>
  <c r="DQ10" i="8" s="1"/>
  <c r="BF9" i="8"/>
  <c r="DQ9" i="8" s="1"/>
  <c r="BF14" i="8"/>
  <c r="DQ14" i="8" s="1"/>
  <c r="CK6" i="8"/>
  <c r="BF15" i="8"/>
  <c r="DQ15" i="8" s="1"/>
  <c r="BF13" i="8"/>
  <c r="DQ13" i="8" s="1"/>
  <c r="BF12" i="8"/>
  <c r="DQ12" i="8" s="1"/>
  <c r="CK10" i="8"/>
  <c r="CK9" i="8"/>
  <c r="CK12" i="8"/>
  <c r="CK15" i="8"/>
  <c r="CK11" i="8"/>
  <c r="CK13" i="8"/>
  <c r="CK8" i="8"/>
  <c r="CK16" i="8"/>
  <c r="BF16" i="8"/>
  <c r="DQ16" i="8" s="1"/>
  <c r="BF7" i="8"/>
  <c r="DQ7" i="8" s="1"/>
  <c r="CK7" i="8"/>
  <c r="O37" i="8"/>
  <c r="BF11" i="8"/>
  <c r="DQ11" i="8" s="1"/>
  <c r="BF8" i="8"/>
  <c r="DQ8" i="8" s="1"/>
  <c r="O42" i="8"/>
  <c r="N5" i="8"/>
  <c r="BE15" i="8"/>
  <c r="DP15" i="8" s="1"/>
  <c r="BE16" i="8"/>
  <c r="DP16" i="8" s="1"/>
  <c r="BE10" i="8"/>
  <c r="DP10" i="8" s="1"/>
  <c r="CJ8" i="8"/>
  <c r="CJ16" i="8"/>
  <c r="CJ10" i="8"/>
  <c r="CJ9" i="8"/>
  <c r="BE11" i="8"/>
  <c r="DP11" i="8" s="1"/>
  <c r="BE9" i="8"/>
  <c r="DP9" i="8" s="1"/>
  <c r="CJ11" i="8"/>
  <c r="BE17" i="8"/>
  <c r="DP17" i="8" s="1"/>
  <c r="N42" i="8"/>
  <c r="CJ15" i="8"/>
  <c r="BE7" i="8"/>
  <c r="DP7" i="8" s="1"/>
  <c r="BE12" i="8"/>
  <c r="DP12" i="8" s="1"/>
  <c r="N37" i="8"/>
  <c r="BE8" i="8"/>
  <c r="DP8" i="8" s="1"/>
  <c r="CJ12" i="8"/>
  <c r="CJ7" i="8"/>
  <c r="BE13" i="8"/>
  <c r="DP13" i="8" s="1"/>
  <c r="CJ13" i="8"/>
  <c r="CJ6" i="8"/>
  <c r="BE14" i="8"/>
  <c r="DP14" i="8" s="1"/>
  <c r="CJ14" i="8"/>
  <c r="BE6" i="8"/>
  <c r="DP6" i="8" s="1"/>
  <c r="BD11" i="8"/>
  <c r="DO11" i="8" s="1"/>
  <c r="M42" i="8"/>
  <c r="CI16" i="8"/>
  <c r="CI15" i="8"/>
  <c r="M37" i="8"/>
  <c r="CI9" i="8"/>
  <c r="BD14" i="8"/>
  <c r="DO14" i="8" s="1"/>
  <c r="BD17" i="8"/>
  <c r="DO17" i="8" s="1"/>
  <c r="BD7" i="8"/>
  <c r="DO7" i="8" s="1"/>
  <c r="BD8" i="8"/>
  <c r="DO8" i="8" s="1"/>
  <c r="M5" i="8"/>
  <c r="CI13" i="8"/>
  <c r="CI7" i="8"/>
  <c r="BD6" i="8"/>
  <c r="DO6" i="8" s="1"/>
  <c r="BD12" i="8"/>
  <c r="DO12" i="8" s="1"/>
  <c r="BD15" i="8"/>
  <c r="DO15" i="8" s="1"/>
  <c r="CI12" i="8"/>
  <c r="CI11" i="8"/>
  <c r="CI14" i="8"/>
  <c r="BD16" i="8"/>
  <c r="DO16" i="8" s="1"/>
  <c r="BD10" i="8"/>
  <c r="DO10" i="8" s="1"/>
  <c r="CI10" i="8"/>
  <c r="BD13" i="8"/>
  <c r="DO13" i="8" s="1"/>
  <c r="CI6" i="8"/>
  <c r="BD9" i="8"/>
  <c r="DO9" i="8" s="1"/>
  <c r="CI8" i="8"/>
  <c r="CH9" i="8"/>
  <c r="L37" i="8"/>
  <c r="BC12" i="8"/>
  <c r="DN12" i="8" s="1"/>
  <c r="BC8" i="8"/>
  <c r="DN8" i="8" s="1"/>
  <c r="CH10" i="8"/>
  <c r="CH16" i="8"/>
  <c r="BC14" i="8"/>
  <c r="DN14" i="8" s="1"/>
  <c r="BC17" i="8"/>
  <c r="DN17" i="8" s="1"/>
  <c r="BC16" i="8"/>
  <c r="DN16" i="8" s="1"/>
  <c r="CH6" i="8"/>
  <c r="CH12" i="8"/>
  <c r="CH8" i="8"/>
  <c r="BC10" i="8"/>
  <c r="DN10" i="8" s="1"/>
  <c r="CH11" i="8"/>
  <c r="CH14" i="8"/>
  <c r="CH15" i="8"/>
  <c r="BC6" i="8"/>
  <c r="DN6" i="8" s="1"/>
  <c r="BC9" i="8"/>
  <c r="DN9" i="8" s="1"/>
  <c r="BC15" i="8"/>
  <c r="DN15" i="8" s="1"/>
  <c r="BC11" i="8"/>
  <c r="DN11" i="8" s="1"/>
  <c r="L5" i="8"/>
  <c r="L42" i="8"/>
  <c r="CH7" i="8"/>
  <c r="CH13" i="8"/>
  <c r="BC13" i="8"/>
  <c r="DN13" i="8" s="1"/>
  <c r="BC7" i="8"/>
  <c r="DN7" i="8" s="1"/>
  <c r="BB11" i="8"/>
  <c r="DM11" i="8" s="1"/>
  <c r="CG8" i="8"/>
  <c r="K37" i="8"/>
  <c r="BB8" i="8"/>
  <c r="DM8" i="8" s="1"/>
  <c r="CG13" i="8"/>
  <c r="CG10" i="8"/>
  <c r="BB17" i="8"/>
  <c r="DM17" i="8" s="1"/>
  <c r="BB13" i="8"/>
  <c r="DM13" i="8" s="1"/>
  <c r="CG12" i="8"/>
  <c r="CG11" i="8"/>
  <c r="BB16" i="8"/>
  <c r="DM16" i="8" s="1"/>
  <c r="BB14" i="8"/>
  <c r="DM14" i="8" s="1"/>
  <c r="BB9" i="8"/>
  <c r="DM9" i="8" s="1"/>
  <c r="CG16" i="8"/>
  <c r="BB12" i="8"/>
  <c r="DM12" i="8" s="1"/>
  <c r="CG6" i="8"/>
  <c r="BB10" i="8"/>
  <c r="DM10" i="8" s="1"/>
  <c r="CG14" i="8"/>
  <c r="CG7" i="8"/>
  <c r="CG15" i="8"/>
  <c r="BB6" i="8"/>
  <c r="DM6" i="8" s="1"/>
  <c r="K5" i="8"/>
  <c r="CG9" i="8"/>
  <c r="K42" i="8"/>
  <c r="BB15" i="8"/>
  <c r="DM15" i="8" s="1"/>
  <c r="BB7" i="8"/>
  <c r="DM7" i="8" s="1"/>
  <c r="J37" i="8"/>
  <c r="CF8" i="8"/>
  <c r="CF6" i="8"/>
  <c r="BA8" i="8"/>
  <c r="DL8" i="8" s="1"/>
  <c r="BA10" i="8"/>
  <c r="DL10" i="8" s="1"/>
  <c r="J43" i="8"/>
  <c r="CF14" i="8"/>
  <c r="CF11" i="8"/>
  <c r="CF9" i="8"/>
  <c r="CF15" i="8"/>
  <c r="CF7" i="8"/>
  <c r="BA9" i="8"/>
  <c r="DL9" i="8" s="1"/>
  <c r="CF12" i="8"/>
  <c r="BA17" i="8"/>
  <c r="DL17" i="8" s="1"/>
  <c r="J42" i="8"/>
  <c r="CF10" i="8"/>
  <c r="BA6" i="8"/>
  <c r="DL6" i="8" s="1"/>
  <c r="J5" i="8"/>
  <c r="CF13" i="8"/>
  <c r="CF16" i="8"/>
  <c r="BA12" i="8"/>
  <c r="DL12" i="8" s="1"/>
  <c r="BA14" i="8"/>
  <c r="DL14" i="8" s="1"/>
  <c r="BA7" i="8"/>
  <c r="DL7" i="8" s="1"/>
  <c r="BA15" i="8"/>
  <c r="DL15" i="8" s="1"/>
  <c r="BA16" i="8"/>
  <c r="DL16" i="8" s="1"/>
  <c r="BA13" i="8"/>
  <c r="DL13" i="8" s="1"/>
  <c r="BA11" i="8"/>
  <c r="DL11" i="8" s="1"/>
  <c r="I5" i="8"/>
  <c r="AZ6" i="8"/>
  <c r="DK6" i="8" s="1"/>
  <c r="CE6" i="8"/>
  <c r="AZ7" i="8"/>
  <c r="DK7" i="8" s="1"/>
  <c r="CE7" i="8"/>
  <c r="AZ8" i="8"/>
  <c r="DK8" i="8" s="1"/>
  <c r="CE8" i="8"/>
  <c r="AZ17" i="8"/>
  <c r="DK17" i="8" s="1"/>
  <c r="AZ9" i="8"/>
  <c r="DK9" i="8" s="1"/>
  <c r="AZ10" i="8"/>
  <c r="DK10" i="8" s="1"/>
  <c r="CE9" i="8"/>
  <c r="CE16" i="8"/>
  <c r="CE10" i="8"/>
  <c r="I43" i="8"/>
  <c r="AZ11" i="8"/>
  <c r="DK11" i="8" s="1"/>
  <c r="CE11" i="8"/>
  <c r="I42" i="8"/>
  <c r="AZ12" i="8"/>
  <c r="DK12" i="8" s="1"/>
  <c r="I37" i="8"/>
  <c r="CE12" i="8"/>
  <c r="AZ13" i="8"/>
  <c r="DK13" i="8" s="1"/>
  <c r="CE13" i="8"/>
  <c r="AZ14" i="8"/>
  <c r="DK14" i="8" s="1"/>
  <c r="CE14" i="8"/>
  <c r="AZ15" i="8"/>
  <c r="DK15" i="8" s="1"/>
  <c r="CE15" i="8"/>
  <c r="AZ16" i="8"/>
  <c r="DK16" i="8" s="1"/>
  <c r="AY8" i="8"/>
  <c r="DJ8" i="8" s="1"/>
  <c r="CD15" i="8"/>
  <c r="AY6" i="8"/>
  <c r="DJ6" i="8" s="1"/>
  <c r="CD16" i="8"/>
  <c r="CD10" i="8"/>
  <c r="CD14" i="8"/>
  <c r="AY10" i="8"/>
  <c r="DJ10" i="8" s="1"/>
  <c r="CD11" i="8"/>
  <c r="CD12" i="8"/>
  <c r="AY17" i="8"/>
  <c r="DJ17" i="8" s="1"/>
  <c r="CD13" i="8"/>
  <c r="H37" i="8"/>
  <c r="AY12" i="8"/>
  <c r="DJ12" i="8" s="1"/>
  <c r="AY15" i="8"/>
  <c r="DJ15" i="8" s="1"/>
  <c r="CD6" i="8"/>
  <c r="CD8" i="8"/>
  <c r="AY16" i="8"/>
  <c r="DJ16" i="8" s="1"/>
  <c r="AY7" i="8"/>
  <c r="DJ7" i="8" s="1"/>
  <c r="CD9" i="8"/>
  <c r="AY14" i="8"/>
  <c r="DJ14" i="8" s="1"/>
  <c r="AY13" i="8"/>
  <c r="DJ13" i="8" s="1"/>
  <c r="H5" i="8"/>
  <c r="AY11" i="8"/>
  <c r="DJ11" i="8" s="1"/>
  <c r="CD7" i="8"/>
  <c r="AY9" i="8"/>
  <c r="DJ9" i="8" s="1"/>
  <c r="H42" i="8"/>
  <c r="AX9" i="8"/>
  <c r="DI9" i="8" s="1"/>
  <c r="G37" i="8"/>
  <c r="CC11" i="8"/>
  <c r="CC7" i="8"/>
  <c r="AX10" i="8"/>
  <c r="DI10" i="8" s="1"/>
  <c r="CC12" i="8"/>
  <c r="AX8" i="8"/>
  <c r="DI8" i="8" s="1"/>
  <c r="AX15" i="8"/>
  <c r="DI15" i="8" s="1"/>
  <c r="CC8" i="8"/>
  <c r="AX7" i="8"/>
  <c r="DI7" i="8" s="1"/>
  <c r="AX12" i="8"/>
  <c r="DI12" i="8" s="1"/>
  <c r="G5" i="8"/>
  <c r="CC13" i="8"/>
  <c r="G42" i="8"/>
  <c r="CC10" i="8"/>
  <c r="CC6" i="8"/>
  <c r="CC16" i="8"/>
  <c r="CC15" i="8"/>
  <c r="AX13" i="8"/>
  <c r="DI13" i="8" s="1"/>
  <c r="CC9" i="8"/>
  <c r="CC14" i="8"/>
  <c r="AX17" i="8"/>
  <c r="DI17" i="8" s="1"/>
  <c r="AX6" i="8"/>
  <c r="DI6" i="8" s="1"/>
  <c r="AX16" i="8"/>
  <c r="DI16" i="8" s="1"/>
  <c r="AX11" i="8"/>
  <c r="DI11" i="8" s="1"/>
  <c r="G43" i="8"/>
  <c r="G44" i="8"/>
  <c r="AX14" i="8"/>
  <c r="DI14" i="8" s="1"/>
  <c r="AW17" i="8"/>
  <c r="DH17" i="8" s="1"/>
  <c r="F42" i="8"/>
  <c r="AW10" i="8"/>
  <c r="DH10" i="8" s="1"/>
  <c r="F37" i="8"/>
  <c r="CB15" i="8"/>
  <c r="AW12" i="8"/>
  <c r="DH12" i="8" s="1"/>
  <c r="CB8" i="8"/>
  <c r="AW8" i="8"/>
  <c r="DH8" i="8" s="1"/>
  <c r="CB12" i="8"/>
  <c r="AW15" i="8"/>
  <c r="DH15" i="8" s="1"/>
  <c r="CB11" i="8"/>
  <c r="AW9" i="8"/>
  <c r="DH9" i="8" s="1"/>
  <c r="AW16" i="8"/>
  <c r="DH16" i="8" s="1"/>
  <c r="F43" i="8"/>
  <c r="F5" i="8"/>
  <c r="AW11" i="8"/>
  <c r="DH11" i="8" s="1"/>
  <c r="CB9" i="8"/>
  <c r="F44" i="8"/>
  <c r="CB10" i="8"/>
  <c r="CB16" i="8"/>
  <c r="AW6" i="8"/>
  <c r="DH6" i="8" s="1"/>
  <c r="AW7" i="8"/>
  <c r="DH7" i="8" s="1"/>
  <c r="CB14" i="8"/>
  <c r="CB6" i="8"/>
  <c r="AW14" i="8"/>
  <c r="DH14" i="8" s="1"/>
  <c r="CB13" i="8"/>
  <c r="AW13" i="8"/>
  <c r="DH13" i="8" s="1"/>
  <c r="CB7" i="8"/>
  <c r="CA8" i="8"/>
  <c r="AV9" i="8"/>
  <c r="DG9" i="8" s="1"/>
  <c r="AV10" i="8"/>
  <c r="DG10" i="8" s="1"/>
  <c r="AV13" i="8"/>
  <c r="DG13" i="8" s="1"/>
  <c r="CA15" i="8"/>
  <c r="E43" i="8"/>
  <c r="E37" i="8"/>
  <c r="AV15" i="8"/>
  <c r="DG15" i="8" s="1"/>
  <c r="AV6" i="8"/>
  <c r="DG6" i="8" s="1"/>
  <c r="CA13" i="8"/>
  <c r="E5" i="8"/>
  <c r="CA12" i="8"/>
  <c r="CA10" i="8"/>
  <c r="CA14" i="8"/>
  <c r="E44" i="8"/>
  <c r="CA11" i="8"/>
  <c r="AV17" i="8"/>
  <c r="DG17" i="8" s="1"/>
  <c r="CA6" i="8"/>
  <c r="CA16" i="8"/>
  <c r="CA9" i="8"/>
  <c r="AV12" i="8"/>
  <c r="DG12" i="8" s="1"/>
  <c r="CA7" i="8"/>
  <c r="E42" i="8"/>
  <c r="AV16" i="8"/>
  <c r="DG16" i="8" s="1"/>
  <c r="AV14" i="8"/>
  <c r="DG14" i="8" s="1"/>
  <c r="AV11" i="8"/>
  <c r="DG11" i="8" s="1"/>
  <c r="AV7" i="8"/>
  <c r="DG7" i="8" s="1"/>
  <c r="AV8" i="8"/>
  <c r="DG8" i="8" s="1"/>
  <c r="BZ13" i="8"/>
  <c r="AU10" i="8"/>
  <c r="DF10" i="8" s="1"/>
  <c r="BZ16" i="8"/>
  <c r="BZ10" i="8"/>
  <c r="BZ15" i="8"/>
  <c r="AU15" i="8"/>
  <c r="DF15" i="8" s="1"/>
  <c r="D5" i="8"/>
  <c r="AU6" i="8"/>
  <c r="DF6" i="8" s="1"/>
  <c r="D42" i="8"/>
  <c r="BZ7" i="8"/>
  <c r="BZ8" i="8"/>
  <c r="AU7" i="8"/>
  <c r="DF7" i="8" s="1"/>
  <c r="BZ12" i="8"/>
  <c r="AU13" i="8"/>
  <c r="DF13" i="8" s="1"/>
  <c r="AU8" i="8"/>
  <c r="DF8" i="8" s="1"/>
  <c r="D37" i="8"/>
  <c r="AU9" i="8"/>
  <c r="DF9" i="8" s="1"/>
  <c r="BZ11" i="8"/>
  <c r="BZ9" i="8"/>
  <c r="AU11" i="8"/>
  <c r="DF11" i="8" s="1"/>
  <c r="AU14" i="8"/>
  <c r="DF14" i="8" s="1"/>
  <c r="AU12" i="8"/>
  <c r="DF12" i="8" s="1"/>
  <c r="BZ14" i="8"/>
  <c r="D44" i="8"/>
  <c r="BZ6" i="8"/>
  <c r="AU17" i="8"/>
  <c r="DF17" i="8" s="1"/>
  <c r="D43" i="8"/>
  <c r="AU16" i="8"/>
  <c r="DF16" i="8" s="1"/>
  <c r="AT10" i="8"/>
  <c r="DE10" i="8" s="1"/>
  <c r="BY10" i="8"/>
  <c r="BY15" i="8"/>
  <c r="BY8" i="8"/>
  <c r="AT11" i="8"/>
  <c r="DE11" i="8" s="1"/>
  <c r="AT8" i="8"/>
  <c r="DE8" i="8" s="1"/>
  <c r="AT16" i="8"/>
  <c r="DE16" i="8" s="1"/>
  <c r="AT17" i="8"/>
  <c r="DE17" i="8" s="1"/>
  <c r="AT12" i="8"/>
  <c r="DE12" i="8" s="1"/>
  <c r="BY13" i="8"/>
  <c r="BY14" i="8"/>
  <c r="BY11" i="8"/>
  <c r="AT13" i="8"/>
  <c r="DE13" i="8" s="1"/>
  <c r="C44" i="8"/>
  <c r="C43" i="8"/>
  <c r="AT7" i="8"/>
  <c r="DE7" i="8" s="1"/>
  <c r="BY12" i="8"/>
  <c r="BY7" i="8"/>
  <c r="BY9" i="8"/>
  <c r="AT6" i="8"/>
  <c r="DE6" i="8" s="1"/>
  <c r="BY6" i="8"/>
  <c r="C37" i="8"/>
  <c r="AT9" i="8"/>
  <c r="DE9" i="8" s="1"/>
  <c r="BY16" i="8"/>
  <c r="C5" i="8"/>
  <c r="C42" i="8"/>
  <c r="AT15" i="8"/>
  <c r="DE15" i="8" s="1"/>
  <c r="AT14" i="8"/>
  <c r="DE14" i="8" s="1"/>
  <c r="B42" i="8"/>
  <c r="BX8" i="8"/>
  <c r="AS11" i="8"/>
  <c r="DD11" i="8" s="1"/>
  <c r="AS12" i="8"/>
  <c r="DD12" i="8" s="1"/>
  <c r="BX16" i="8"/>
  <c r="AS10" i="8"/>
  <c r="DD10" i="8" s="1"/>
  <c r="AS17" i="8"/>
  <c r="DD17" i="8" s="1"/>
  <c r="BX10" i="8"/>
  <c r="BX15" i="8"/>
  <c r="AS15" i="8"/>
  <c r="DD15" i="8" s="1"/>
  <c r="AS9" i="8"/>
  <c r="DD9" i="8" s="1"/>
  <c r="B5" i="8"/>
  <c r="AS6" i="8"/>
  <c r="DD6" i="8" s="1"/>
  <c r="BX6" i="8"/>
  <c r="BX14" i="8"/>
  <c r="AS14" i="8"/>
  <c r="DD14" i="8" s="1"/>
  <c r="AS7" i="8"/>
  <c r="DD7" i="8" s="1"/>
  <c r="BX13" i="8"/>
  <c r="BX11" i="8"/>
  <c r="B43" i="8"/>
  <c r="BX7" i="8"/>
  <c r="AS13" i="8"/>
  <c r="DD13" i="8" s="1"/>
  <c r="BX9" i="8"/>
  <c r="B37" i="8"/>
  <c r="AS8" i="8"/>
  <c r="DD8" i="8" s="1"/>
  <c r="AS16" i="8"/>
  <c r="DD16" i="8" s="1"/>
  <c r="BX12" i="8"/>
  <c r="AO30" i="7"/>
  <c r="AP30" i="7"/>
  <c r="AQ30" i="7"/>
  <c r="AM30" i="7"/>
  <c r="AN30" i="7"/>
  <c r="AK30" i="7"/>
  <c r="AI30" i="7"/>
  <c r="AH30" i="7"/>
  <c r="AJ30" i="7" s="1"/>
  <c r="AL30" i="7"/>
  <c r="AN29" i="7"/>
  <c r="AQ29" i="7"/>
  <c r="AP29" i="7"/>
  <c r="AI29" i="7"/>
  <c r="AH29" i="7"/>
  <c r="AM29" i="7"/>
  <c r="AO29" i="7"/>
  <c r="AL29" i="7"/>
  <c r="AK29" i="7"/>
  <c r="AJ29" i="7"/>
  <c r="AO28" i="7"/>
  <c r="AN28" i="7"/>
  <c r="AQ28" i="7"/>
  <c r="AL28" i="7"/>
  <c r="AK28" i="7"/>
  <c r="AI28" i="7"/>
  <c r="AH28" i="7"/>
  <c r="AJ28" i="7" s="1"/>
  <c r="AP28" i="7"/>
  <c r="AM28" i="7"/>
  <c r="AQ27" i="7"/>
  <c r="AP27" i="7"/>
  <c r="AO27" i="7"/>
  <c r="AN27" i="7"/>
  <c r="AM27" i="7"/>
  <c r="AK27" i="7"/>
  <c r="AI27" i="7"/>
  <c r="AH27" i="7"/>
  <c r="AJ27" i="7" s="1"/>
  <c r="AL27" i="7"/>
  <c r="AO26" i="7"/>
  <c r="AN26" i="7"/>
  <c r="AM26" i="7"/>
  <c r="AL26" i="7"/>
  <c r="AK26" i="7"/>
  <c r="AI26" i="7"/>
  <c r="AQ26" i="7"/>
  <c r="AP26" i="7"/>
  <c r="AH26" i="7"/>
  <c r="AJ26" i="7" s="1"/>
  <c r="AQ25" i="7"/>
  <c r="AP25" i="7"/>
  <c r="AO25" i="7"/>
  <c r="AN25" i="7"/>
  <c r="AM25" i="7"/>
  <c r="AL25" i="7"/>
  <c r="AK25" i="7"/>
  <c r="AI25" i="7"/>
  <c r="AH25" i="7"/>
  <c r="AJ25" i="7" s="1"/>
  <c r="AQ24" i="7"/>
  <c r="AH24" i="7"/>
  <c r="AI24" i="7"/>
  <c r="AJ24" i="7"/>
  <c r="AN24" i="7"/>
  <c r="AK24" i="7"/>
  <c r="AL24" i="7"/>
  <c r="AP24" i="7"/>
  <c r="AO24" i="7"/>
  <c r="AM24" i="7"/>
  <c r="AI23" i="7"/>
  <c r="AH23" i="7"/>
  <c r="AQ23" i="7"/>
  <c r="AP23" i="7"/>
  <c r="AO23" i="7"/>
  <c r="AN23" i="7"/>
  <c r="AM23" i="7"/>
  <c r="AL23" i="7"/>
  <c r="AK23" i="7"/>
  <c r="AJ23" i="7"/>
  <c r="AH22" i="7"/>
  <c r="AQ22" i="7"/>
  <c r="AP22" i="7"/>
  <c r="AO22" i="7"/>
  <c r="AI22" i="7"/>
  <c r="AJ22" i="7"/>
  <c r="AK22" i="7"/>
  <c r="AL22" i="7"/>
  <c r="AM22" i="7"/>
  <c r="AN22" i="7"/>
  <c r="AO21" i="7"/>
  <c r="AP21" i="7"/>
  <c r="AQ21" i="7"/>
  <c r="AH21" i="7"/>
  <c r="AI21" i="7"/>
  <c r="AJ21" i="7"/>
  <c r="AK21" i="7"/>
  <c r="AL21" i="7"/>
  <c r="AM21" i="7"/>
  <c r="AN21" i="7"/>
  <c r="AP20" i="7"/>
  <c r="AH20" i="7"/>
  <c r="AI20" i="7"/>
  <c r="AL20" i="7"/>
  <c r="AK20" i="7"/>
  <c r="AN20" i="7"/>
  <c r="AO20" i="7"/>
  <c r="AJ20" i="7"/>
  <c r="AQ20" i="7"/>
  <c r="AM20" i="7"/>
  <c r="AO19" i="7"/>
  <c r="AN19" i="7"/>
  <c r="AQ19" i="7"/>
  <c r="AM19" i="7"/>
  <c r="AL19" i="7"/>
  <c r="AK19" i="7"/>
  <c r="AI19" i="7"/>
  <c r="AP19" i="7"/>
  <c r="AH19" i="7"/>
  <c r="AJ19" i="7" s="1"/>
  <c r="AP18" i="7"/>
  <c r="AK18" i="7"/>
  <c r="AO18" i="7"/>
  <c r="AN18" i="7"/>
  <c r="AM18" i="7"/>
  <c r="AL18" i="7"/>
  <c r="AI18" i="7"/>
  <c r="AH18" i="7"/>
  <c r="AJ18" i="7" s="1"/>
  <c r="AQ18" i="7"/>
  <c r="AO17" i="7"/>
  <c r="AI17" i="7"/>
  <c r="AH17" i="7"/>
  <c r="AJ17" i="7" s="1"/>
  <c r="AL17" i="7"/>
  <c r="AM17" i="7"/>
  <c r="AK17" i="7"/>
  <c r="AN17" i="7"/>
  <c r="AP17" i="7"/>
  <c r="AQ17" i="7"/>
  <c r="AM16" i="7"/>
  <c r="AL16" i="7"/>
  <c r="AK16" i="7"/>
  <c r="AI16" i="7"/>
  <c r="AH16" i="7"/>
  <c r="AJ16" i="7" s="1"/>
  <c r="AN16" i="7"/>
  <c r="AQ16" i="7"/>
  <c r="AP16" i="7"/>
  <c r="AO16" i="7"/>
  <c r="AP15" i="7"/>
  <c r="AL15" i="7"/>
  <c r="AQ15" i="7"/>
  <c r="AH15" i="7"/>
  <c r="AI15" i="7"/>
  <c r="AJ15" i="7"/>
  <c r="AK15" i="7"/>
  <c r="AO15" i="7"/>
  <c r="AN15" i="7"/>
  <c r="AM15" i="7"/>
  <c r="AN14" i="7"/>
  <c r="AO14" i="7"/>
  <c r="AP14" i="7"/>
  <c r="AQ14" i="7"/>
  <c r="AH14" i="7"/>
  <c r="AI14" i="7"/>
  <c r="AJ14" i="7"/>
  <c r="AK14" i="7"/>
  <c r="AL14" i="7"/>
  <c r="AM14" i="7"/>
  <c r="AL13" i="7"/>
  <c r="AM13" i="7"/>
  <c r="AH13" i="7"/>
  <c r="AQ13" i="7"/>
  <c r="AP13" i="7"/>
  <c r="AI13" i="7"/>
  <c r="AN13" i="7"/>
  <c r="AJ13" i="7"/>
  <c r="AK13" i="7"/>
  <c r="AO13" i="7"/>
  <c r="AN12" i="7"/>
  <c r="AH12" i="7"/>
  <c r="AI12" i="7"/>
  <c r="AJ12" i="7"/>
  <c r="AK12" i="7"/>
  <c r="AL12" i="7"/>
  <c r="AM12" i="7"/>
  <c r="AO12" i="7"/>
  <c r="AP12" i="7"/>
  <c r="AQ12" i="7"/>
  <c r="AK11" i="7"/>
  <c r="AL11" i="7"/>
  <c r="AP11" i="7"/>
  <c r="AO11" i="7"/>
  <c r="AH11" i="7"/>
  <c r="AJ11" i="7" s="1"/>
  <c r="AN11" i="7"/>
  <c r="AQ11" i="7"/>
  <c r="AM11" i="7"/>
  <c r="AI11" i="7"/>
  <c r="AK10" i="7"/>
  <c r="AM10" i="7"/>
  <c r="AL10" i="7"/>
  <c r="AH10" i="7"/>
  <c r="AQ10" i="7"/>
  <c r="AO10" i="7"/>
  <c r="AP10" i="7"/>
  <c r="AN10" i="7"/>
  <c r="AJ10" i="7"/>
  <c r="AI10" i="7"/>
  <c r="AN9" i="7"/>
  <c r="AP9" i="7"/>
  <c r="AO9" i="7"/>
  <c r="AQ9" i="7"/>
  <c r="AL9" i="7"/>
  <c r="AI9" i="7"/>
  <c r="AH9" i="7"/>
  <c r="AJ9" i="7" s="1"/>
  <c r="AK9" i="7"/>
  <c r="AM9" i="7"/>
  <c r="AQ8" i="7"/>
  <c r="AL8" i="7"/>
  <c r="AM8" i="7"/>
  <c r="AH8" i="7"/>
  <c r="AJ8" i="7"/>
  <c r="AO8" i="7"/>
  <c r="AI8" i="7"/>
  <c r="AN8" i="7"/>
  <c r="AP8" i="7"/>
  <c r="AK8" i="7"/>
  <c r="AK7" i="7"/>
  <c r="AI7" i="7"/>
  <c r="AH7" i="7"/>
  <c r="AL7" i="7"/>
  <c r="AP7" i="7"/>
  <c r="AJ7" i="7"/>
  <c r="AN7" i="7"/>
  <c r="AQ7" i="7"/>
  <c r="AO7" i="7"/>
  <c r="AM7" i="7"/>
  <c r="AH6" i="7"/>
  <c r="AN6" i="7"/>
  <c r="AI6" i="7"/>
  <c r="AJ6" i="7"/>
  <c r="AK6" i="7"/>
  <c r="AQ6" i="7"/>
  <c r="AL6" i="7"/>
  <c r="AP6" i="7"/>
  <c r="AO6" i="7"/>
  <c r="AM6" i="7"/>
  <c r="EG15" i="7"/>
  <c r="EG16" i="7"/>
  <c r="EG8" i="7"/>
  <c r="EG11" i="7"/>
  <c r="EG17" i="7"/>
  <c r="EG21" i="7"/>
  <c r="AF44" i="7"/>
  <c r="EG14" i="7"/>
  <c r="EG6" i="7"/>
  <c r="EG13" i="7"/>
  <c r="EG9" i="7"/>
  <c r="EG10" i="7"/>
  <c r="EG12" i="7"/>
  <c r="EG20" i="7"/>
  <c r="EG19" i="7"/>
  <c r="EG22" i="7"/>
  <c r="AF5" i="7"/>
  <c r="EG7" i="7"/>
  <c r="EG18" i="7"/>
  <c r="EG23" i="7"/>
  <c r="BV21" i="7"/>
  <c r="BW21" i="7" s="1"/>
  <c r="DC21" i="8" s="1"/>
  <c r="BV20" i="7"/>
  <c r="BW20" i="7" s="1"/>
  <c r="DC20" i="8" s="1"/>
  <c r="DA7" i="7"/>
  <c r="DB7" i="7" s="1"/>
  <c r="DA14" i="7"/>
  <c r="DB14" i="7" s="1"/>
  <c r="DA21" i="7"/>
  <c r="DB21" i="7" s="1"/>
  <c r="DA13" i="7"/>
  <c r="DB13" i="7" s="1"/>
  <c r="DA12" i="7"/>
  <c r="DB12" i="7" s="1"/>
  <c r="DA11" i="7"/>
  <c r="DB11" i="7" s="1"/>
  <c r="BV7" i="7"/>
  <c r="BW7" i="7" s="1"/>
  <c r="DC7" i="8" s="1"/>
  <c r="DA6" i="7"/>
  <c r="DB6" i="7" s="1"/>
  <c r="BV9" i="7"/>
  <c r="BW9" i="7" s="1"/>
  <c r="DC9" i="8" s="1"/>
  <c r="BV8" i="7"/>
  <c r="BW8" i="7" s="1"/>
  <c r="DC8" i="8" s="1"/>
  <c r="DA15" i="7"/>
  <c r="DB15" i="7" s="1"/>
  <c r="BV10" i="7"/>
  <c r="BW10" i="7" s="1"/>
  <c r="DC10" i="8" s="1"/>
  <c r="BV19" i="7"/>
  <c r="BW19" i="7" s="1"/>
  <c r="DC19" i="8" s="1"/>
  <c r="BV23" i="7"/>
  <c r="BW23" i="7" s="1"/>
  <c r="DC23" i="8" s="1"/>
  <c r="DA22" i="7"/>
  <c r="DB22" i="7" s="1"/>
  <c r="DA9" i="7"/>
  <c r="DB9" i="7" s="1"/>
  <c r="BV16" i="7"/>
  <c r="BW16" i="7" s="1"/>
  <c r="DC16" i="8" s="1"/>
  <c r="AE5" i="7"/>
  <c r="BV15" i="7"/>
  <c r="BW15" i="7" s="1"/>
  <c r="DC15" i="8" s="1"/>
  <c r="DA20" i="7"/>
  <c r="DB20" i="7" s="1"/>
  <c r="BV13" i="7"/>
  <c r="BW13" i="7" s="1"/>
  <c r="DC13" i="8" s="1"/>
  <c r="DA10" i="7"/>
  <c r="DB10" i="7" s="1"/>
  <c r="DA8" i="7"/>
  <c r="DB8" i="7" s="1"/>
  <c r="DA23" i="7"/>
  <c r="DB23" i="7" s="1"/>
  <c r="BV12" i="7"/>
  <c r="BW12" i="7" s="1"/>
  <c r="DC12" i="8" s="1"/>
  <c r="DA17" i="7"/>
  <c r="DB17" i="7" s="1"/>
  <c r="BV14" i="7"/>
  <c r="BW14" i="7" s="1"/>
  <c r="DC14" i="8" s="1"/>
  <c r="BV6" i="7"/>
  <c r="BW6" i="7" s="1"/>
  <c r="DC6" i="8" s="1"/>
  <c r="DA16" i="7"/>
  <c r="DB16" i="7" s="1"/>
  <c r="BV22" i="7"/>
  <c r="BW22" i="7" s="1"/>
  <c r="DC22" i="8" s="1"/>
  <c r="BV18" i="7"/>
  <c r="BW18" i="7" s="1"/>
  <c r="DC18" i="8" s="1"/>
  <c r="DA18" i="7"/>
  <c r="DB18" i="7" s="1"/>
  <c r="DA19" i="7"/>
  <c r="DB19" i="7" s="1"/>
  <c r="BV11" i="7"/>
  <c r="BW11" i="7" s="1"/>
  <c r="DC11" i="8" s="1"/>
  <c r="BV17" i="7"/>
  <c r="BW17" i="7" s="1"/>
  <c r="DC17" i="8" s="1"/>
  <c r="CZ14" i="7"/>
  <c r="CZ12" i="7"/>
  <c r="BU10" i="7"/>
  <c r="EF10" i="7" s="1"/>
  <c r="CZ15" i="7"/>
  <c r="CZ22" i="7"/>
  <c r="BU19" i="7"/>
  <c r="EF19" i="7" s="1"/>
  <c r="BU23" i="7"/>
  <c r="EF23" i="7" s="1"/>
  <c r="CZ11" i="7"/>
  <c r="BU15" i="7"/>
  <c r="EF15" i="7" s="1"/>
  <c r="BU9" i="7"/>
  <c r="EF9" i="7" s="1"/>
  <c r="AD5" i="7"/>
  <c r="BU21" i="7"/>
  <c r="EF21" i="7" s="1"/>
  <c r="CZ23" i="7"/>
  <c r="CZ18" i="7"/>
  <c r="BU12" i="7"/>
  <c r="EF12" i="7" s="1"/>
  <c r="CZ13" i="7"/>
  <c r="BU18" i="7"/>
  <c r="EF18" i="7" s="1"/>
  <c r="BU13" i="7"/>
  <c r="EF13" i="7" s="1"/>
  <c r="BU14" i="7"/>
  <c r="EF14" i="7" s="1"/>
  <c r="CZ10" i="7"/>
  <c r="BU11" i="7"/>
  <c r="EF11" i="7" s="1"/>
  <c r="CZ9" i="7"/>
  <c r="CZ8" i="7"/>
  <c r="CZ17" i="7"/>
  <c r="CZ7" i="7"/>
  <c r="BU6" i="7"/>
  <c r="EF6" i="7" s="1"/>
  <c r="BU20" i="7"/>
  <c r="EF20" i="7" s="1"/>
  <c r="BU16" i="7"/>
  <c r="EF16" i="7" s="1"/>
  <c r="CZ16" i="7"/>
  <c r="BU7" i="7"/>
  <c r="EF7" i="7" s="1"/>
  <c r="CZ6" i="7"/>
  <c r="BU22" i="7"/>
  <c r="EF22" i="7" s="1"/>
  <c r="BU8" i="7"/>
  <c r="EF8" i="7" s="1"/>
  <c r="CZ20" i="7"/>
  <c r="CZ21" i="7"/>
  <c r="CZ19" i="7"/>
  <c r="BU17" i="7"/>
  <c r="EF17" i="7" s="1"/>
  <c r="BT22" i="7"/>
  <c r="EE22" i="7" s="1"/>
  <c r="BT7" i="7"/>
  <c r="EE7" i="7" s="1"/>
  <c r="CY8" i="7"/>
  <c r="CY15" i="7"/>
  <c r="BT19" i="7"/>
  <c r="EE19" i="7" s="1"/>
  <c r="BT23" i="7"/>
  <c r="EE23" i="7" s="1"/>
  <c r="CY14" i="7"/>
  <c r="BT8" i="7"/>
  <c r="EE8" i="7" s="1"/>
  <c r="BT9" i="7"/>
  <c r="EE9" i="7" s="1"/>
  <c r="CY6" i="7"/>
  <c r="CY22" i="7"/>
  <c r="CY7" i="7"/>
  <c r="CY13" i="7"/>
  <c r="CY9" i="7"/>
  <c r="BT14" i="7"/>
  <c r="EE14" i="7" s="1"/>
  <c r="BT13" i="7"/>
  <c r="EE13" i="7" s="1"/>
  <c r="CY21" i="7"/>
  <c r="CY23" i="7"/>
  <c r="BT6" i="7"/>
  <c r="EE6" i="7" s="1"/>
  <c r="CY12" i="7"/>
  <c r="BT10" i="7"/>
  <c r="EE10" i="7" s="1"/>
  <c r="BT21" i="7"/>
  <c r="EE21" i="7" s="1"/>
  <c r="BT12" i="7"/>
  <c r="EE12" i="7" s="1"/>
  <c r="CY17" i="7"/>
  <c r="CY18" i="7"/>
  <c r="AC5" i="7"/>
  <c r="CY10" i="7"/>
  <c r="BT18" i="7"/>
  <c r="EE18" i="7" s="1"/>
  <c r="BT20" i="7"/>
  <c r="EE20" i="7" s="1"/>
  <c r="CY16" i="7"/>
  <c r="CY20" i="7"/>
  <c r="BT16" i="7"/>
  <c r="EE16" i="7" s="1"/>
  <c r="CY11" i="7"/>
  <c r="BT15" i="7"/>
  <c r="EE15" i="7" s="1"/>
  <c r="BT11" i="7"/>
  <c r="EE11" i="7" s="1"/>
  <c r="CY19" i="7"/>
  <c r="BT17" i="7"/>
  <c r="EE17" i="7" s="1"/>
  <c r="CX11" i="7"/>
  <c r="BS18" i="7"/>
  <c r="ED18" i="7" s="1"/>
  <c r="CX18" i="7"/>
  <c r="BS14" i="7"/>
  <c r="ED14" i="7" s="1"/>
  <c r="BS6" i="7"/>
  <c r="ED6" i="7" s="1"/>
  <c r="BS11" i="7"/>
  <c r="ED11" i="7" s="1"/>
  <c r="CX9" i="7"/>
  <c r="BS7" i="7"/>
  <c r="ED7" i="7" s="1"/>
  <c r="BS15" i="7"/>
  <c r="ED15" i="7" s="1"/>
  <c r="BS12" i="7"/>
  <c r="ED12" i="7" s="1"/>
  <c r="CX19" i="7"/>
  <c r="CX21" i="7"/>
  <c r="CX22" i="7"/>
  <c r="CX14" i="7"/>
  <c r="BS8" i="7"/>
  <c r="ED8" i="7" s="1"/>
  <c r="AB5" i="7"/>
  <c r="BS23" i="7"/>
  <c r="ED23" i="7" s="1"/>
  <c r="CX12" i="7"/>
  <c r="CX13" i="7"/>
  <c r="BS19" i="7"/>
  <c r="ED19" i="7" s="1"/>
  <c r="CX23" i="7"/>
  <c r="BS22" i="7"/>
  <c r="ED22" i="7" s="1"/>
  <c r="CX6" i="7"/>
  <c r="CX8" i="7"/>
  <c r="BS9" i="7"/>
  <c r="ED9" i="7" s="1"/>
  <c r="BS16" i="7"/>
  <c r="ED16" i="7" s="1"/>
  <c r="CX20" i="7"/>
  <c r="CX15" i="7"/>
  <c r="CX10" i="7"/>
  <c r="CX17" i="7"/>
  <c r="CX16" i="7"/>
  <c r="BS10" i="7"/>
  <c r="ED10" i="7" s="1"/>
  <c r="BS20" i="7"/>
  <c r="ED20" i="7" s="1"/>
  <c r="BS21" i="7"/>
  <c r="ED21" i="7" s="1"/>
  <c r="BS13" i="7"/>
  <c r="ED13" i="7" s="1"/>
  <c r="CX7" i="7"/>
  <c r="BS17" i="7"/>
  <c r="ED17" i="7" s="1"/>
  <c r="CW11" i="7"/>
  <c r="BR16" i="7"/>
  <c r="EC16" i="7" s="1"/>
  <c r="CW9" i="7"/>
  <c r="BR13" i="7"/>
  <c r="EC13" i="7" s="1"/>
  <c r="CW10" i="7"/>
  <c r="BR23" i="7"/>
  <c r="EC23" i="7" s="1"/>
  <c r="CW13" i="7"/>
  <c r="CW8" i="7"/>
  <c r="CW22" i="7"/>
  <c r="CW21" i="7"/>
  <c r="BR9" i="7"/>
  <c r="EC9" i="7" s="1"/>
  <c r="BR8" i="7"/>
  <c r="EC8" i="7" s="1"/>
  <c r="BR21" i="7"/>
  <c r="EC21" i="7" s="1"/>
  <c r="BR10" i="7"/>
  <c r="EC10" i="7" s="1"/>
  <c r="CW15" i="7"/>
  <c r="BR11" i="7"/>
  <c r="EC11" i="7" s="1"/>
  <c r="BR18" i="7"/>
  <c r="EC18" i="7" s="1"/>
  <c r="BR14" i="7"/>
  <c r="EC14" i="7" s="1"/>
  <c r="CW23" i="7"/>
  <c r="CW19" i="7"/>
  <c r="BR22" i="7"/>
  <c r="EC22" i="7" s="1"/>
  <c r="BR6" i="7"/>
  <c r="EC6" i="7" s="1"/>
  <c r="CW14" i="7"/>
  <c r="CW20" i="7"/>
  <c r="CW7" i="7"/>
  <c r="CW6" i="7"/>
  <c r="AA5" i="7"/>
  <c r="BR15" i="7"/>
  <c r="EC15" i="7" s="1"/>
  <c r="CW17" i="7"/>
  <c r="CW16" i="7"/>
  <c r="BR7" i="7"/>
  <c r="EC7" i="7" s="1"/>
  <c r="CW18" i="7"/>
  <c r="BR20" i="7"/>
  <c r="EC20" i="7" s="1"/>
  <c r="BR12" i="7"/>
  <c r="EC12" i="7" s="1"/>
  <c r="CW12" i="7"/>
  <c r="BR19" i="7"/>
  <c r="EC19" i="7" s="1"/>
  <c r="BR17" i="7"/>
  <c r="EC17" i="7" s="1"/>
  <c r="CV16" i="7"/>
  <c r="CV7" i="7"/>
  <c r="CV23" i="7"/>
  <c r="BQ15" i="7"/>
  <c r="EB15" i="7" s="1"/>
  <c r="BQ11" i="7"/>
  <c r="EB11" i="7" s="1"/>
  <c r="CV18" i="7"/>
  <c r="BQ7" i="7"/>
  <c r="EB7" i="7" s="1"/>
  <c r="BQ18" i="7"/>
  <c r="EB18" i="7" s="1"/>
  <c r="CV15" i="7"/>
  <c r="BQ21" i="7"/>
  <c r="EB21" i="7" s="1"/>
  <c r="CV8" i="7"/>
  <c r="CV10" i="7"/>
  <c r="CV11" i="7"/>
  <c r="BQ22" i="7"/>
  <c r="EB22" i="7" s="1"/>
  <c r="CV21" i="7"/>
  <c r="CV9" i="7"/>
  <c r="CV13" i="7"/>
  <c r="BQ16" i="7"/>
  <c r="EB16" i="7" s="1"/>
  <c r="Z43" i="7"/>
  <c r="BQ9" i="7"/>
  <c r="EB9" i="7" s="1"/>
  <c r="CV6" i="7"/>
  <c r="BQ13" i="7"/>
  <c r="EB13" i="7" s="1"/>
  <c r="CV20" i="7"/>
  <c r="Z5" i="7"/>
  <c r="BQ14" i="7"/>
  <c r="EB14" i="7" s="1"/>
  <c r="CV17" i="7"/>
  <c r="BQ6" i="7"/>
  <c r="EB6" i="7" s="1"/>
  <c r="CV14" i="7"/>
  <c r="BQ8" i="7"/>
  <c r="EB8" i="7" s="1"/>
  <c r="CV22" i="7"/>
  <c r="CV19" i="7"/>
  <c r="BQ19" i="7"/>
  <c r="EB19" i="7" s="1"/>
  <c r="BQ12" i="7"/>
  <c r="EB12" i="7" s="1"/>
  <c r="BQ20" i="7"/>
  <c r="EB20" i="7" s="1"/>
  <c r="Z44" i="7"/>
  <c r="BQ23" i="7"/>
  <c r="EB23" i="7" s="1"/>
  <c r="CV12" i="7"/>
  <c r="BQ10" i="7"/>
  <c r="EB10" i="7" s="1"/>
  <c r="BQ17" i="7"/>
  <c r="EB17" i="7" s="1"/>
  <c r="Y5" i="7"/>
  <c r="CU11" i="7"/>
  <c r="Y44" i="7"/>
  <c r="BP22" i="7"/>
  <c r="EA22" i="7" s="1"/>
  <c r="CU23" i="7"/>
  <c r="CU18" i="7"/>
  <c r="BP11" i="7"/>
  <c r="EA11" i="7" s="1"/>
  <c r="BP10" i="7"/>
  <c r="EA10" i="7" s="1"/>
  <c r="BP16" i="7"/>
  <c r="EA16" i="7" s="1"/>
  <c r="CU19" i="7"/>
  <c r="BP7" i="7"/>
  <c r="EA7" i="7" s="1"/>
  <c r="BP6" i="7"/>
  <c r="EA6" i="7" s="1"/>
  <c r="BP13" i="7"/>
  <c r="EA13" i="7" s="1"/>
  <c r="BP12" i="7"/>
  <c r="EA12" i="7" s="1"/>
  <c r="CU14" i="7"/>
  <c r="BP14" i="7"/>
  <c r="EA14" i="7" s="1"/>
  <c r="CU20" i="7"/>
  <c r="CU16" i="7"/>
  <c r="BP19" i="7"/>
  <c r="EA19" i="7" s="1"/>
  <c r="BP18" i="7"/>
  <c r="EA18" i="7" s="1"/>
  <c r="CU15" i="7"/>
  <c r="CU17" i="7"/>
  <c r="BP9" i="7"/>
  <c r="EA9" i="7" s="1"/>
  <c r="CU22" i="7"/>
  <c r="BP17" i="7"/>
  <c r="EA17" i="7" s="1"/>
  <c r="BP8" i="7"/>
  <c r="EA8" i="7" s="1"/>
  <c r="BP21" i="7"/>
  <c r="EA21" i="7" s="1"/>
  <c r="CU9" i="7"/>
  <c r="CU12" i="7"/>
  <c r="CU8" i="7"/>
  <c r="BP20" i="7"/>
  <c r="EA20" i="7" s="1"/>
  <c r="CU7" i="7"/>
  <c r="Y43" i="7"/>
  <c r="CU13" i="7"/>
  <c r="BP23" i="7"/>
  <c r="EA23" i="7" s="1"/>
  <c r="CU10" i="7"/>
  <c r="BP15" i="7"/>
  <c r="EA15" i="7" s="1"/>
  <c r="CU21" i="7"/>
  <c r="CU6" i="7"/>
  <c r="CT16" i="7"/>
  <c r="BO16" i="7"/>
  <c r="DZ16" i="7" s="1"/>
  <c r="CT15" i="7"/>
  <c r="BO23" i="7"/>
  <c r="DZ23" i="7" s="1"/>
  <c r="BO15" i="7"/>
  <c r="DZ15" i="7" s="1"/>
  <c r="CT14" i="7"/>
  <c r="BO14" i="7"/>
  <c r="DZ14" i="7" s="1"/>
  <c r="CT18" i="7"/>
  <c r="X43" i="7"/>
  <c r="CT13" i="7"/>
  <c r="X44" i="7"/>
  <c r="BO19" i="7"/>
  <c r="DZ19" i="7" s="1"/>
  <c r="CT21" i="7"/>
  <c r="BO8" i="7"/>
  <c r="DZ8" i="7" s="1"/>
  <c r="CT12" i="7"/>
  <c r="BO12" i="7"/>
  <c r="DZ12" i="7" s="1"/>
  <c r="BO21" i="7"/>
  <c r="DZ21" i="7" s="1"/>
  <c r="CT11" i="7"/>
  <c r="BO11" i="7"/>
  <c r="DZ11" i="7" s="1"/>
  <c r="BO18" i="7"/>
  <c r="DZ18" i="7" s="1"/>
  <c r="BO13" i="7"/>
  <c r="DZ13" i="7" s="1"/>
  <c r="CT17" i="7"/>
  <c r="X5" i="7"/>
  <c r="CT10" i="7"/>
  <c r="BO10" i="7"/>
  <c r="DZ10" i="7" s="1"/>
  <c r="BO6" i="7"/>
  <c r="DZ6" i="7" s="1"/>
  <c r="CT6" i="7"/>
  <c r="CT9" i="7"/>
  <c r="BO9" i="7"/>
  <c r="DZ9" i="7" s="1"/>
  <c r="BO7" i="7"/>
  <c r="DZ7" i="7" s="1"/>
  <c r="CT8" i="7"/>
  <c r="CT7" i="7"/>
  <c r="BO22" i="7"/>
  <c r="DZ22" i="7" s="1"/>
  <c r="CT23" i="7"/>
  <c r="CT20" i="7"/>
  <c r="CT22" i="7"/>
  <c r="BO20" i="7"/>
  <c r="DZ20" i="7" s="1"/>
  <c r="BO17" i="7"/>
  <c r="DZ17" i="7" s="1"/>
  <c r="CT19" i="7"/>
  <c r="BN22" i="7"/>
  <c r="DY22" i="7" s="1"/>
  <c r="BN14" i="7"/>
  <c r="DY14" i="7" s="1"/>
  <c r="BN23" i="7"/>
  <c r="DY23" i="7" s="1"/>
  <c r="CS10" i="7"/>
  <c r="W44" i="7"/>
  <c r="BN15" i="7"/>
  <c r="DY15" i="7" s="1"/>
  <c r="CS16" i="7"/>
  <c r="CS20" i="7"/>
  <c r="CS11" i="7"/>
  <c r="BN7" i="7"/>
  <c r="DY7" i="7" s="1"/>
  <c r="CS18" i="7"/>
  <c r="BN10" i="7"/>
  <c r="DY10" i="7" s="1"/>
  <c r="BN21" i="7"/>
  <c r="DY21" i="7" s="1"/>
  <c r="CS19" i="7"/>
  <c r="CS15" i="7"/>
  <c r="BN13" i="7"/>
  <c r="DY13" i="7" s="1"/>
  <c r="BN19" i="7"/>
  <c r="DY19" i="7" s="1"/>
  <c r="W5" i="7"/>
  <c r="CS23" i="7"/>
  <c r="CS22" i="7"/>
  <c r="CS8" i="7"/>
  <c r="BN11" i="7"/>
  <c r="DY11" i="7" s="1"/>
  <c r="BN6" i="7"/>
  <c r="DY6" i="7" s="1"/>
  <c r="BN12" i="7"/>
  <c r="DY12" i="7" s="1"/>
  <c r="BN17" i="7"/>
  <c r="DY17" i="7" s="1"/>
  <c r="CS9" i="7"/>
  <c r="CS13" i="7"/>
  <c r="BN20" i="7"/>
  <c r="DY20" i="7" s="1"/>
  <c r="BN9" i="7"/>
  <c r="DY9" i="7" s="1"/>
  <c r="BN18" i="7"/>
  <c r="DY18" i="7" s="1"/>
  <c r="CS21" i="7"/>
  <c r="BN8" i="7"/>
  <c r="DY8" i="7" s="1"/>
  <c r="CS12" i="7"/>
  <c r="CS7" i="7"/>
  <c r="CS6" i="7"/>
  <c r="CS14" i="7"/>
  <c r="CS17" i="7"/>
  <c r="BN16" i="7"/>
  <c r="DY16" i="7" s="1"/>
  <c r="BM15" i="7"/>
  <c r="DX15" i="7" s="1"/>
  <c r="BM14" i="7"/>
  <c r="DX14" i="7" s="1"/>
  <c r="BM9" i="7"/>
  <c r="DX9" i="7" s="1"/>
  <c r="CR11" i="7"/>
  <c r="BM22" i="7"/>
  <c r="DX22" i="7" s="1"/>
  <c r="CR15" i="7"/>
  <c r="V42" i="7"/>
  <c r="V5" i="7"/>
  <c r="BM7" i="7"/>
  <c r="DX7" i="7" s="1"/>
  <c r="CR8" i="7"/>
  <c r="CR13" i="7"/>
  <c r="BM6" i="7"/>
  <c r="DX6" i="7" s="1"/>
  <c r="CR7" i="7"/>
  <c r="BM18" i="7"/>
  <c r="DX18" i="7" s="1"/>
  <c r="BM8" i="7"/>
  <c r="DX8" i="7" s="1"/>
  <c r="CR6" i="7"/>
  <c r="BM16" i="7"/>
  <c r="DX16" i="7" s="1"/>
  <c r="CR16" i="7"/>
  <c r="CR23" i="7"/>
  <c r="BM21" i="7"/>
  <c r="DX21" i="7" s="1"/>
  <c r="CR9" i="7"/>
  <c r="CR12" i="7"/>
  <c r="BM12" i="7"/>
  <c r="DX12" i="7" s="1"/>
  <c r="CR10" i="7"/>
  <c r="BM17" i="7"/>
  <c r="DX17" i="7" s="1"/>
  <c r="BM11" i="7"/>
  <c r="DX11" i="7" s="1"/>
  <c r="BM10" i="7"/>
  <c r="DX10" i="7" s="1"/>
  <c r="CR19" i="7"/>
  <c r="BM20" i="7"/>
  <c r="DX20" i="7" s="1"/>
  <c r="BM19" i="7"/>
  <c r="DX19" i="7" s="1"/>
  <c r="CR21" i="7"/>
  <c r="CR20" i="7"/>
  <c r="BM13" i="7"/>
  <c r="DX13" i="7" s="1"/>
  <c r="CR18" i="7"/>
  <c r="BM23" i="7"/>
  <c r="DX23" i="7" s="1"/>
  <c r="CR14" i="7"/>
  <c r="CR22" i="7"/>
  <c r="CR17" i="7"/>
  <c r="U42" i="7"/>
  <c r="CQ22" i="7"/>
  <c r="BL15" i="7"/>
  <c r="DW15" i="7" s="1"/>
  <c r="BL19" i="7"/>
  <c r="DW19" i="7" s="1"/>
  <c r="BL9" i="7"/>
  <c r="DW9" i="7" s="1"/>
  <c r="BL14" i="7"/>
  <c r="DW14" i="7" s="1"/>
  <c r="BL7" i="7"/>
  <c r="DW7" i="7" s="1"/>
  <c r="BL17" i="7"/>
  <c r="DW17" i="7" s="1"/>
  <c r="CQ17" i="7"/>
  <c r="BL20" i="7"/>
  <c r="DW20" i="7" s="1"/>
  <c r="CQ14" i="7"/>
  <c r="CQ15" i="7"/>
  <c r="CQ11" i="7"/>
  <c r="BL22" i="7"/>
  <c r="DW22" i="7" s="1"/>
  <c r="CQ8" i="7"/>
  <c r="U5" i="7"/>
  <c r="CQ10" i="7"/>
  <c r="BL21" i="7"/>
  <c r="DW21" i="7" s="1"/>
  <c r="CQ19" i="7"/>
  <c r="BL12" i="7"/>
  <c r="DW12" i="7" s="1"/>
  <c r="BL23" i="7"/>
  <c r="DW23" i="7" s="1"/>
  <c r="CQ12" i="7"/>
  <c r="CQ7" i="7"/>
  <c r="BL10" i="7"/>
  <c r="DW10" i="7" s="1"/>
  <c r="BL11" i="7"/>
  <c r="DW11" i="7" s="1"/>
  <c r="CQ23" i="7"/>
  <c r="BL6" i="7"/>
  <c r="DW6" i="7" s="1"/>
  <c r="BL16" i="7"/>
  <c r="DW16" i="7" s="1"/>
  <c r="CQ21" i="7"/>
  <c r="BL13" i="7"/>
  <c r="DW13" i="7" s="1"/>
  <c r="CQ16" i="7"/>
  <c r="CQ20" i="7"/>
  <c r="CQ18" i="7"/>
  <c r="CQ6" i="7"/>
  <c r="BL18" i="7"/>
  <c r="DW18" i="7" s="1"/>
  <c r="CQ13" i="7"/>
  <c r="BL8" i="7"/>
  <c r="DW8" i="7" s="1"/>
  <c r="CQ9" i="7"/>
  <c r="BK15" i="7"/>
  <c r="DV15" i="7" s="1"/>
  <c r="BK23" i="7"/>
  <c r="DV23" i="7" s="1"/>
  <c r="BK19" i="7"/>
  <c r="DV19" i="7" s="1"/>
  <c r="CP21" i="7"/>
  <c r="CP11" i="7"/>
  <c r="BK7" i="7"/>
  <c r="DV7" i="7" s="1"/>
  <c r="CP18" i="7"/>
  <c r="CP14" i="7"/>
  <c r="CP17" i="7"/>
  <c r="CP15" i="7"/>
  <c r="BK12" i="7"/>
  <c r="DV12" i="7" s="1"/>
  <c r="CP10" i="7"/>
  <c r="CP8" i="7"/>
  <c r="BK14" i="7"/>
  <c r="DV14" i="7" s="1"/>
  <c r="BK9" i="7"/>
  <c r="DV9" i="7" s="1"/>
  <c r="BK6" i="7"/>
  <c r="DV6" i="7" s="1"/>
  <c r="BK22" i="7"/>
  <c r="DV22" i="7" s="1"/>
  <c r="CP13" i="7"/>
  <c r="BK18" i="7"/>
  <c r="DV18" i="7" s="1"/>
  <c r="CP7" i="7"/>
  <c r="BK11" i="7"/>
  <c r="DV11" i="7" s="1"/>
  <c r="BK16" i="7"/>
  <c r="DV16" i="7" s="1"/>
  <c r="T42" i="7"/>
  <c r="T5" i="7"/>
  <c r="BK13" i="7"/>
  <c r="DV13" i="7" s="1"/>
  <c r="CP16" i="7"/>
  <c r="CP20" i="7"/>
  <c r="CP12" i="7"/>
  <c r="BK8" i="7"/>
  <c r="DV8" i="7" s="1"/>
  <c r="CP6" i="7"/>
  <c r="CP19" i="7"/>
  <c r="BK21" i="7"/>
  <c r="DV21" i="7" s="1"/>
  <c r="BK10" i="7"/>
  <c r="DV10" i="7" s="1"/>
  <c r="CP22" i="7"/>
  <c r="CP23" i="7"/>
  <c r="BK17" i="7"/>
  <c r="DV17" i="7" s="1"/>
  <c r="BK20" i="7"/>
  <c r="DV20" i="7" s="1"/>
  <c r="CP9" i="7"/>
  <c r="CO23" i="7"/>
  <c r="CO6" i="7"/>
  <c r="CO13" i="7"/>
  <c r="BJ7" i="7"/>
  <c r="DU7" i="7" s="1"/>
  <c r="BJ18" i="7"/>
  <c r="DU18" i="7" s="1"/>
  <c r="CO15" i="7"/>
  <c r="CO9" i="7"/>
  <c r="BJ11" i="7"/>
  <c r="DU11" i="7" s="1"/>
  <c r="CO8" i="7"/>
  <c r="S43" i="7"/>
  <c r="BJ19" i="7"/>
  <c r="DU19" i="7" s="1"/>
  <c r="S5" i="7"/>
  <c r="CO7" i="7"/>
  <c r="BJ16" i="7"/>
  <c r="DU16" i="7" s="1"/>
  <c r="BJ6" i="7"/>
  <c r="DU6" i="7" s="1"/>
  <c r="BJ9" i="7"/>
  <c r="DU9" i="7" s="1"/>
  <c r="S42" i="7"/>
  <c r="CO16" i="7"/>
  <c r="CO20" i="7"/>
  <c r="BJ14" i="7"/>
  <c r="DU14" i="7" s="1"/>
  <c r="CO17" i="7"/>
  <c r="CO14" i="7"/>
  <c r="CO22" i="7"/>
  <c r="CO11" i="7"/>
  <c r="BJ15" i="7"/>
  <c r="DU15" i="7" s="1"/>
  <c r="BJ17" i="7"/>
  <c r="DU17" i="7" s="1"/>
  <c r="BJ8" i="7"/>
  <c r="DU8" i="7" s="1"/>
  <c r="BJ20" i="7"/>
  <c r="DU20" i="7" s="1"/>
  <c r="CO21" i="7"/>
  <c r="BJ23" i="7"/>
  <c r="DU23" i="7" s="1"/>
  <c r="BJ12" i="7"/>
  <c r="DU12" i="7" s="1"/>
  <c r="BJ22" i="7"/>
  <c r="DU22" i="7" s="1"/>
  <c r="BJ13" i="7"/>
  <c r="DU13" i="7" s="1"/>
  <c r="CO19" i="7"/>
  <c r="CO12" i="7"/>
  <c r="BJ21" i="7"/>
  <c r="DU21" i="7" s="1"/>
  <c r="CO18" i="7"/>
  <c r="CO10" i="7"/>
  <c r="BJ10" i="7"/>
  <c r="DU10" i="7" s="1"/>
  <c r="CN10" i="7"/>
  <c r="CN9" i="7"/>
  <c r="CN19" i="7"/>
  <c r="BI7" i="7"/>
  <c r="DT7" i="7" s="1"/>
  <c r="BI11" i="7"/>
  <c r="DT11" i="7" s="1"/>
  <c r="CN15" i="7"/>
  <c r="CN6" i="7"/>
  <c r="CN8" i="7"/>
  <c r="BI13" i="7"/>
  <c r="DT13" i="7" s="1"/>
  <c r="BI16" i="7"/>
  <c r="DT16" i="7" s="1"/>
  <c r="CN23" i="7"/>
  <c r="CN7" i="7"/>
  <c r="R43" i="7"/>
  <c r="CN16" i="7"/>
  <c r="CN20" i="7"/>
  <c r="BI22" i="7"/>
  <c r="DT22" i="7" s="1"/>
  <c r="CN22" i="7"/>
  <c r="R5" i="7"/>
  <c r="BI17" i="7"/>
  <c r="DT17" i="7" s="1"/>
  <c r="CN13" i="7"/>
  <c r="BI10" i="7"/>
  <c r="DT10" i="7" s="1"/>
  <c r="BI6" i="7"/>
  <c r="DT6" i="7" s="1"/>
  <c r="BI12" i="7"/>
  <c r="DT12" i="7" s="1"/>
  <c r="BI9" i="7"/>
  <c r="DT9" i="7" s="1"/>
  <c r="BI21" i="7"/>
  <c r="DT21" i="7" s="1"/>
  <c r="R42" i="7"/>
  <c r="BI18" i="7"/>
  <c r="DT18" i="7" s="1"/>
  <c r="BI14" i="7"/>
  <c r="DT14" i="7" s="1"/>
  <c r="BI19" i="7"/>
  <c r="DT19" i="7" s="1"/>
  <c r="CN18" i="7"/>
  <c r="CN12" i="7"/>
  <c r="CN17" i="7"/>
  <c r="CN14" i="7"/>
  <c r="BI23" i="7"/>
  <c r="DT23" i="7" s="1"/>
  <c r="BI8" i="7"/>
  <c r="DT8" i="7" s="1"/>
  <c r="CN21" i="7"/>
  <c r="CN11" i="7"/>
  <c r="BI15" i="7"/>
  <c r="DT15" i="7" s="1"/>
  <c r="BI20" i="7"/>
  <c r="DT20" i="7" s="1"/>
  <c r="CM13" i="7"/>
  <c r="CM15" i="7"/>
  <c r="BH7" i="7"/>
  <c r="DS7" i="7" s="1"/>
  <c r="Q5" i="7"/>
  <c r="BH8" i="7"/>
  <c r="DS8" i="7" s="1"/>
  <c r="BH10" i="7"/>
  <c r="DS10" i="7" s="1"/>
  <c r="CM8" i="7"/>
  <c r="CM18" i="7"/>
  <c r="BH16" i="7"/>
  <c r="DS16" i="7" s="1"/>
  <c r="BH9" i="7"/>
  <c r="DS9" i="7" s="1"/>
  <c r="CM19" i="7"/>
  <c r="CM16" i="7"/>
  <c r="Q42" i="7"/>
  <c r="CM20" i="7"/>
  <c r="BH14" i="7"/>
  <c r="DS14" i="7" s="1"/>
  <c r="BH18" i="7"/>
  <c r="DS18" i="7" s="1"/>
  <c r="CM22" i="7"/>
  <c r="BH17" i="7"/>
  <c r="DS17" i="7" s="1"/>
  <c r="BH23" i="7"/>
  <c r="DS23" i="7" s="1"/>
  <c r="CM11" i="7"/>
  <c r="CM14" i="7"/>
  <c r="CM7" i="7"/>
  <c r="CM6" i="7"/>
  <c r="CM10" i="7"/>
  <c r="BH21" i="7"/>
  <c r="DS21" i="7" s="1"/>
  <c r="CM9" i="7"/>
  <c r="CM17" i="7"/>
  <c r="BH12" i="7"/>
  <c r="DS12" i="7" s="1"/>
  <c r="CM12" i="7"/>
  <c r="BH19" i="7"/>
  <c r="DS19" i="7" s="1"/>
  <c r="BH22" i="7"/>
  <c r="DS22" i="7" s="1"/>
  <c r="CM21" i="7"/>
  <c r="BH15" i="7"/>
  <c r="DS15" i="7" s="1"/>
  <c r="BH13" i="7"/>
  <c r="DS13" i="7" s="1"/>
  <c r="CM23" i="7"/>
  <c r="BH11" i="7"/>
  <c r="DS11" i="7" s="1"/>
  <c r="BH20" i="7"/>
  <c r="DS20" i="7" s="1"/>
  <c r="BH6" i="7"/>
  <c r="DS6" i="7" s="1"/>
  <c r="CL22" i="7"/>
  <c r="BG22" i="7"/>
  <c r="DR22" i="7" s="1"/>
  <c r="CL21" i="7"/>
  <c r="BG21" i="7"/>
  <c r="DR21" i="7" s="1"/>
  <c r="CL20" i="7"/>
  <c r="BG20" i="7"/>
  <c r="DR20" i="7" s="1"/>
  <c r="CL19" i="7"/>
  <c r="BG19" i="7"/>
  <c r="DR19" i="7" s="1"/>
  <c r="CL18" i="7"/>
  <c r="BG18" i="7"/>
  <c r="DR18" i="7" s="1"/>
  <c r="CL17" i="7"/>
  <c r="BG17" i="7"/>
  <c r="DR17" i="7" s="1"/>
  <c r="CL16" i="7"/>
  <c r="BG16" i="7"/>
  <c r="DR16" i="7" s="1"/>
  <c r="BG15" i="7"/>
  <c r="DR15" i="7" s="1"/>
  <c r="CL14" i="7"/>
  <c r="BG14" i="7"/>
  <c r="DR14" i="7" s="1"/>
  <c r="CL13" i="7"/>
  <c r="BG13" i="7"/>
  <c r="DR13" i="7" s="1"/>
  <c r="CL12" i="7"/>
  <c r="BG12" i="7"/>
  <c r="DR12" i="7" s="1"/>
  <c r="CL11" i="7"/>
  <c r="BG11" i="7"/>
  <c r="DR11" i="7" s="1"/>
  <c r="CL10" i="7"/>
  <c r="BG10" i="7"/>
  <c r="DR10" i="7" s="1"/>
  <c r="CL9" i="7"/>
  <c r="BG9" i="7"/>
  <c r="DR9" i="7" s="1"/>
  <c r="CL8" i="7"/>
  <c r="BG8" i="7"/>
  <c r="DR8" i="7" s="1"/>
  <c r="CL15" i="7"/>
  <c r="CL7" i="7"/>
  <c r="BG7" i="7"/>
  <c r="DR7" i="7" s="1"/>
  <c r="CL6" i="7"/>
  <c r="BG6" i="7"/>
  <c r="DR6" i="7" s="1"/>
  <c r="P5" i="7"/>
  <c r="P42" i="7"/>
  <c r="CL23" i="7"/>
  <c r="BG23" i="7"/>
  <c r="DR23" i="7" s="1"/>
  <c r="CK12" i="7"/>
  <c r="BF13" i="7"/>
  <c r="DQ13" i="7" s="1"/>
  <c r="BF23" i="7"/>
  <c r="DQ23" i="7" s="1"/>
  <c r="CK15" i="7"/>
  <c r="CK8" i="7"/>
  <c r="CK14" i="7"/>
  <c r="CK9" i="7"/>
  <c r="CK23" i="7"/>
  <c r="BF21" i="7"/>
  <c r="DQ21" i="7" s="1"/>
  <c r="BF11" i="7"/>
  <c r="DQ11" i="7" s="1"/>
  <c r="CK22" i="7"/>
  <c r="BF15" i="7"/>
  <c r="DQ15" i="7" s="1"/>
  <c r="BF9" i="7"/>
  <c r="DQ9" i="7" s="1"/>
  <c r="BF19" i="7"/>
  <c r="DQ19" i="7" s="1"/>
  <c r="BF16" i="7"/>
  <c r="DQ16" i="7" s="1"/>
  <c r="BF8" i="7"/>
  <c r="DQ8" i="7" s="1"/>
  <c r="O42" i="7"/>
  <c r="CK7" i="7"/>
  <c r="BF7" i="7"/>
  <c r="DQ7" i="7" s="1"/>
  <c r="BF22" i="7"/>
  <c r="DQ22" i="7" s="1"/>
  <c r="CK20" i="7"/>
  <c r="CK16" i="7"/>
  <c r="CK13" i="7"/>
  <c r="O5" i="7"/>
  <c r="BF17" i="7"/>
  <c r="DQ17" i="7" s="1"/>
  <c r="CK6" i="7"/>
  <c r="BF20" i="7"/>
  <c r="DQ20" i="7" s="1"/>
  <c r="CK19" i="7"/>
  <c r="CK10" i="7"/>
  <c r="CK11" i="7"/>
  <c r="CK17" i="7"/>
  <c r="BF10" i="7"/>
  <c r="DQ10" i="7" s="1"/>
  <c r="BF18" i="7"/>
  <c r="DQ18" i="7" s="1"/>
  <c r="BF14" i="7"/>
  <c r="DQ14" i="7" s="1"/>
  <c r="CK18" i="7"/>
  <c r="CK21" i="7"/>
  <c r="BF6" i="7"/>
  <c r="DQ6" i="7" s="1"/>
  <c r="BF12" i="7"/>
  <c r="DQ12" i="7" s="1"/>
  <c r="CJ12" i="7"/>
  <c r="CJ20" i="7"/>
  <c r="BE9" i="7"/>
  <c r="DP9" i="7" s="1"/>
  <c r="CJ16" i="7"/>
  <c r="BE23" i="7"/>
  <c r="DP23" i="7" s="1"/>
  <c r="N5" i="7"/>
  <c r="CJ13" i="7"/>
  <c r="CJ8" i="7"/>
  <c r="CJ23" i="7"/>
  <c r="CJ9" i="7"/>
  <c r="BE17" i="7"/>
  <c r="DP17" i="7" s="1"/>
  <c r="BE11" i="7"/>
  <c r="DP11" i="7" s="1"/>
  <c r="CJ22" i="7"/>
  <c r="BE21" i="7"/>
  <c r="DP21" i="7" s="1"/>
  <c r="CJ6" i="7"/>
  <c r="N42" i="7"/>
  <c r="BE20" i="7"/>
  <c r="DP20" i="7" s="1"/>
  <c r="CJ10" i="7"/>
  <c r="CJ11" i="7"/>
  <c r="BE7" i="7"/>
  <c r="DP7" i="7" s="1"/>
  <c r="BE22" i="7"/>
  <c r="DP22" i="7" s="1"/>
  <c r="CJ17" i="7"/>
  <c r="BE8" i="7"/>
  <c r="DP8" i="7" s="1"/>
  <c r="BE18" i="7"/>
  <c r="DP18" i="7" s="1"/>
  <c r="BE10" i="7"/>
  <c r="DP10" i="7" s="1"/>
  <c r="CJ7" i="7"/>
  <c r="CJ15" i="7"/>
  <c r="CJ19" i="7"/>
  <c r="BE14" i="7"/>
  <c r="DP14" i="7" s="1"/>
  <c r="BE15" i="7"/>
  <c r="DP15" i="7" s="1"/>
  <c r="CJ18" i="7"/>
  <c r="CJ14" i="7"/>
  <c r="BE13" i="7"/>
  <c r="DP13" i="7" s="1"/>
  <c r="CJ21" i="7"/>
  <c r="BE6" i="7"/>
  <c r="DP6" i="7" s="1"/>
  <c r="BE16" i="7"/>
  <c r="DP16" i="7" s="1"/>
  <c r="BE12" i="7"/>
  <c r="DP12" i="7" s="1"/>
  <c r="BE19" i="7"/>
  <c r="DP19" i="7" s="1"/>
  <c r="CI14" i="7"/>
  <c r="BD16" i="7"/>
  <c r="DO16" i="7" s="1"/>
  <c r="CI8" i="7"/>
  <c r="BD15" i="7"/>
  <c r="DO15" i="7" s="1"/>
  <c r="CI7" i="7"/>
  <c r="BD8" i="7"/>
  <c r="DO8" i="7" s="1"/>
  <c r="CI15" i="7"/>
  <c r="CI11" i="7"/>
  <c r="CI22" i="7"/>
  <c r="BD14" i="7"/>
  <c r="DO14" i="7" s="1"/>
  <c r="M42" i="7"/>
  <c r="CI23" i="7"/>
  <c r="CI9" i="7"/>
  <c r="CI21" i="7"/>
  <c r="BD23" i="7"/>
  <c r="DO23" i="7" s="1"/>
  <c r="BD22" i="7"/>
  <c r="DO22" i="7" s="1"/>
  <c r="BD21" i="7"/>
  <c r="DO21" i="7" s="1"/>
  <c r="BD13" i="7"/>
  <c r="DO13" i="7" s="1"/>
  <c r="CI20" i="7"/>
  <c r="CI6" i="7"/>
  <c r="BD20" i="7"/>
  <c r="DO20" i="7" s="1"/>
  <c r="BD7" i="7"/>
  <c r="DO7" i="7" s="1"/>
  <c r="CI19" i="7"/>
  <c r="BD10" i="7"/>
  <c r="DO10" i="7" s="1"/>
  <c r="CI13" i="7"/>
  <c r="BD19" i="7"/>
  <c r="DO19" i="7" s="1"/>
  <c r="BD12" i="7"/>
  <c r="DO12" i="7" s="1"/>
  <c r="BD9" i="7"/>
  <c r="DO9" i="7" s="1"/>
  <c r="BD6" i="7"/>
  <c r="DO6" i="7" s="1"/>
  <c r="CI18" i="7"/>
  <c r="BD18" i="7"/>
  <c r="DO18" i="7" s="1"/>
  <c r="CI17" i="7"/>
  <c r="CI10" i="7"/>
  <c r="BD17" i="7"/>
  <c r="DO17" i="7" s="1"/>
  <c r="CI12" i="7"/>
  <c r="M5" i="7"/>
  <c r="CI16" i="7"/>
  <c r="BD11" i="7"/>
  <c r="DO11" i="7" s="1"/>
  <c r="BC23" i="7"/>
  <c r="DN23" i="7" s="1"/>
  <c r="BC16" i="7"/>
  <c r="DN16" i="7" s="1"/>
  <c r="CH8" i="7"/>
  <c r="CH7" i="7"/>
  <c r="CH6" i="7"/>
  <c r="CH21" i="7"/>
  <c r="CH23" i="7"/>
  <c r="CH22" i="7"/>
  <c r="BC19" i="7"/>
  <c r="DN19" i="7" s="1"/>
  <c r="CH9" i="7"/>
  <c r="BC21" i="7"/>
  <c r="DN21" i="7" s="1"/>
  <c r="CH15" i="7"/>
  <c r="BC22" i="7"/>
  <c r="DN22" i="7" s="1"/>
  <c r="L42" i="7"/>
  <c r="BC14" i="7"/>
  <c r="DN14" i="7" s="1"/>
  <c r="L43" i="7"/>
  <c r="BC10" i="7"/>
  <c r="DN10" i="7" s="1"/>
  <c r="BC18" i="7"/>
  <c r="DN18" i="7" s="1"/>
  <c r="BC7" i="7"/>
  <c r="DN7" i="7" s="1"/>
  <c r="BC15" i="7"/>
  <c r="DN15" i="7" s="1"/>
  <c r="L5" i="7"/>
  <c r="CH13" i="7"/>
  <c r="BC12" i="7"/>
  <c r="DN12" i="7" s="1"/>
  <c r="BC9" i="7"/>
  <c r="DN9" i="7" s="1"/>
  <c r="CH14" i="7"/>
  <c r="BC8" i="7"/>
  <c r="DN8" i="7" s="1"/>
  <c r="CH18" i="7"/>
  <c r="CH12" i="7"/>
  <c r="CH16" i="7"/>
  <c r="CH20" i="7"/>
  <c r="BC6" i="7"/>
  <c r="DN6" i="7" s="1"/>
  <c r="BC13" i="7"/>
  <c r="DN13" i="7" s="1"/>
  <c r="CH19" i="7"/>
  <c r="CH10" i="7"/>
  <c r="BC11" i="7"/>
  <c r="DN11" i="7" s="1"/>
  <c r="BC20" i="7"/>
  <c r="DN20" i="7" s="1"/>
  <c r="CH17" i="7"/>
  <c r="BC17" i="7"/>
  <c r="DN17" i="7" s="1"/>
  <c r="CH11" i="7"/>
  <c r="CG19" i="7"/>
  <c r="CG8" i="7"/>
  <c r="CG7" i="7"/>
  <c r="CG17" i="7"/>
  <c r="CG13" i="7"/>
  <c r="CG22" i="7"/>
  <c r="BB10" i="7"/>
  <c r="DM10" i="7" s="1"/>
  <c r="BB14" i="7"/>
  <c r="DM14" i="7" s="1"/>
  <c r="BB22" i="7"/>
  <c r="DM22" i="7" s="1"/>
  <c r="CG9" i="7"/>
  <c r="CG21" i="7"/>
  <c r="BB17" i="7"/>
  <c r="DM17" i="7" s="1"/>
  <c r="CG15" i="7"/>
  <c r="BB7" i="7"/>
  <c r="DM7" i="7" s="1"/>
  <c r="BB16" i="7"/>
  <c r="DM16" i="7" s="1"/>
  <c r="BB20" i="7"/>
  <c r="DM20" i="7" s="1"/>
  <c r="BB6" i="7"/>
  <c r="DM6" i="7" s="1"/>
  <c r="CG10" i="7"/>
  <c r="CG18" i="7"/>
  <c r="BB8" i="7"/>
  <c r="DM8" i="7" s="1"/>
  <c r="BB15" i="7"/>
  <c r="DM15" i="7" s="1"/>
  <c r="K43" i="7"/>
  <c r="K42" i="7"/>
  <c r="BB21" i="7"/>
  <c r="DM21" i="7" s="1"/>
  <c r="BB11" i="7"/>
  <c r="DM11" i="7" s="1"/>
  <c r="BB19" i="7"/>
  <c r="DM19" i="7" s="1"/>
  <c r="CG23" i="7"/>
  <c r="BB23" i="7"/>
  <c r="DM23" i="7" s="1"/>
  <c r="CG6" i="7"/>
  <c r="CG11" i="7"/>
  <c r="BB9" i="7"/>
  <c r="DM9" i="7" s="1"/>
  <c r="K5" i="7"/>
  <c r="BB12" i="7"/>
  <c r="DM12" i="7" s="1"/>
  <c r="BB18" i="7"/>
  <c r="DM18" i="7" s="1"/>
  <c r="CG16" i="7"/>
  <c r="CG12" i="7"/>
  <c r="CG20" i="7"/>
  <c r="BB13" i="7"/>
  <c r="DM13" i="7" s="1"/>
  <c r="CG14" i="7"/>
  <c r="CF13" i="7"/>
  <c r="BA20" i="7"/>
  <c r="DL20" i="7" s="1"/>
  <c r="CF22" i="7"/>
  <c r="CF17" i="7"/>
  <c r="CF7" i="7"/>
  <c r="BA10" i="7"/>
  <c r="DL10" i="7" s="1"/>
  <c r="BA22" i="7"/>
  <c r="DL22" i="7" s="1"/>
  <c r="BA15" i="7"/>
  <c r="DL15" i="7" s="1"/>
  <c r="CF6" i="7"/>
  <c r="CF20" i="7"/>
  <c r="BA6" i="7"/>
  <c r="DL6" i="7" s="1"/>
  <c r="CF14" i="7"/>
  <c r="CF15" i="7"/>
  <c r="BA7" i="7"/>
  <c r="DL7" i="7" s="1"/>
  <c r="CF12" i="7"/>
  <c r="CF10" i="7"/>
  <c r="BA11" i="7"/>
  <c r="DL11" i="7" s="1"/>
  <c r="BA16" i="7"/>
  <c r="DL16" i="7" s="1"/>
  <c r="CF18" i="7"/>
  <c r="CF8" i="7"/>
  <c r="BA18" i="7"/>
  <c r="DL18" i="7" s="1"/>
  <c r="BA8" i="7"/>
  <c r="DL8" i="7" s="1"/>
  <c r="CF16" i="7"/>
  <c r="BA12" i="7"/>
  <c r="DL12" i="7" s="1"/>
  <c r="J5" i="7"/>
  <c r="BA14" i="7"/>
  <c r="DL14" i="7" s="1"/>
  <c r="BA21" i="7"/>
  <c r="DL21" i="7" s="1"/>
  <c r="CF19" i="7"/>
  <c r="BA9" i="7"/>
  <c r="DL9" i="7" s="1"/>
  <c r="BA13" i="7"/>
  <c r="DL13" i="7" s="1"/>
  <c r="J42" i="7"/>
  <c r="BA17" i="7"/>
  <c r="DL17" i="7" s="1"/>
  <c r="CF23" i="7"/>
  <c r="BA19" i="7"/>
  <c r="DL19" i="7" s="1"/>
  <c r="CF9" i="7"/>
  <c r="BA23" i="7"/>
  <c r="DL23" i="7" s="1"/>
  <c r="CF21" i="7"/>
  <c r="CF11" i="7"/>
  <c r="CE10" i="7"/>
  <c r="CE22" i="7"/>
  <c r="CE8" i="7"/>
  <c r="CE12" i="7"/>
  <c r="CE6" i="7"/>
  <c r="CE7" i="7"/>
  <c r="AZ17" i="7"/>
  <c r="DK17" i="7" s="1"/>
  <c r="AZ22" i="7"/>
  <c r="DK22" i="7" s="1"/>
  <c r="AZ8" i="7"/>
  <c r="DK8" i="7" s="1"/>
  <c r="CE18" i="7"/>
  <c r="AZ7" i="7"/>
  <c r="DK7" i="7" s="1"/>
  <c r="AZ12" i="7"/>
  <c r="DK12" i="7" s="1"/>
  <c r="AZ15" i="7"/>
  <c r="DK15" i="7" s="1"/>
  <c r="CE16" i="7"/>
  <c r="AZ14" i="7"/>
  <c r="DK14" i="7" s="1"/>
  <c r="AZ6" i="7"/>
  <c r="DK6" i="7" s="1"/>
  <c r="CE15" i="7"/>
  <c r="AZ20" i="7"/>
  <c r="DK20" i="7" s="1"/>
  <c r="AZ11" i="7"/>
  <c r="DK11" i="7" s="1"/>
  <c r="AZ21" i="7"/>
  <c r="DK21" i="7" s="1"/>
  <c r="AZ16" i="7"/>
  <c r="DK16" i="7" s="1"/>
  <c r="CE11" i="7"/>
  <c r="CE17" i="7"/>
  <c r="CE9" i="7"/>
  <c r="I42" i="7"/>
  <c r="AZ9" i="7"/>
  <c r="DK9" i="7" s="1"/>
  <c r="CE13" i="7"/>
  <c r="AZ10" i="7"/>
  <c r="DK10" i="7" s="1"/>
  <c r="I5" i="7"/>
  <c r="AZ18" i="7"/>
  <c r="DK18" i="7" s="1"/>
  <c r="CE23" i="7"/>
  <c r="CE19" i="7"/>
  <c r="CE14" i="7"/>
  <c r="AZ13" i="7"/>
  <c r="DK13" i="7" s="1"/>
  <c r="AZ23" i="7"/>
  <c r="DK23" i="7" s="1"/>
  <c r="CE21" i="7"/>
  <c r="AZ19" i="7"/>
  <c r="DK19" i="7" s="1"/>
  <c r="CE20" i="7"/>
  <c r="AY12" i="7"/>
  <c r="DJ12" i="7" s="1"/>
  <c r="CD14" i="7"/>
  <c r="CD12" i="7"/>
  <c r="AY13" i="7"/>
  <c r="DJ13" i="7" s="1"/>
  <c r="CD13" i="7"/>
  <c r="AY14" i="7"/>
  <c r="DJ14" i="7" s="1"/>
  <c r="AY19" i="7"/>
  <c r="DJ19" i="7" s="1"/>
  <c r="AY21" i="7"/>
  <c r="DJ21" i="7" s="1"/>
  <c r="CD18" i="7"/>
  <c r="AY6" i="7"/>
  <c r="DJ6" i="7" s="1"/>
  <c r="CD6" i="7"/>
  <c r="AY18" i="7"/>
  <c r="DJ18" i="7" s="1"/>
  <c r="AY20" i="7"/>
  <c r="DJ20" i="7" s="1"/>
  <c r="CD9" i="7"/>
  <c r="CD10" i="7"/>
  <c r="AY10" i="7"/>
  <c r="DJ10" i="7" s="1"/>
  <c r="CD17" i="7"/>
  <c r="H42" i="7"/>
  <c r="AY17" i="7"/>
  <c r="DJ17" i="7" s="1"/>
  <c r="AY8" i="7"/>
  <c r="DJ8" i="7" s="1"/>
  <c r="CD20" i="7"/>
  <c r="CD19" i="7"/>
  <c r="CD16" i="7"/>
  <c r="AY16" i="7"/>
  <c r="DJ16" i="7" s="1"/>
  <c r="H5" i="7"/>
  <c r="AY15" i="7"/>
  <c r="DJ15" i="7" s="1"/>
  <c r="CD23" i="7"/>
  <c r="CD21" i="7"/>
  <c r="CD7" i="7"/>
  <c r="CD15" i="7"/>
  <c r="CD22" i="7"/>
  <c r="AY23" i="7"/>
  <c r="DJ23" i="7" s="1"/>
  <c r="AY22" i="7"/>
  <c r="DJ22" i="7" s="1"/>
  <c r="CD8" i="7"/>
  <c r="AY7" i="7"/>
  <c r="DJ7" i="7" s="1"/>
  <c r="AY11" i="7"/>
  <c r="DJ11" i="7" s="1"/>
  <c r="CD11" i="7"/>
  <c r="AY9" i="7"/>
  <c r="DJ9" i="7" s="1"/>
  <c r="CC8" i="7"/>
  <c r="AX11" i="7"/>
  <c r="DI11" i="7" s="1"/>
  <c r="CC17" i="7"/>
  <c r="AX7" i="7"/>
  <c r="DI7" i="7" s="1"/>
  <c r="CC10" i="7"/>
  <c r="AX17" i="7"/>
  <c r="DI17" i="7" s="1"/>
  <c r="AX8" i="7"/>
  <c r="DI8" i="7" s="1"/>
  <c r="CC20" i="7"/>
  <c r="AX22" i="7"/>
  <c r="DI22" i="7" s="1"/>
  <c r="CC18" i="7"/>
  <c r="AX21" i="7"/>
  <c r="DI21" i="7" s="1"/>
  <c r="CC22" i="7"/>
  <c r="AX15" i="7"/>
  <c r="DI15" i="7" s="1"/>
  <c r="AX18" i="7"/>
  <c r="DI18" i="7" s="1"/>
  <c r="CC6" i="7"/>
  <c r="AX19" i="7"/>
  <c r="DI19" i="7" s="1"/>
  <c r="CC7" i="7"/>
  <c r="AX14" i="7"/>
  <c r="DI14" i="7" s="1"/>
  <c r="CC13" i="7"/>
  <c r="AX20" i="7"/>
  <c r="DI20" i="7" s="1"/>
  <c r="AX13" i="7"/>
  <c r="DI13" i="7" s="1"/>
  <c r="G42" i="7"/>
  <c r="CC9" i="7"/>
  <c r="CC19" i="7"/>
  <c r="CC12" i="7"/>
  <c r="AX12" i="7"/>
  <c r="DI12" i="7" s="1"/>
  <c r="AX9" i="7"/>
  <c r="DI9" i="7" s="1"/>
  <c r="CC16" i="7"/>
  <c r="AX6" i="7"/>
  <c r="DI6" i="7" s="1"/>
  <c r="CC23" i="7"/>
  <c r="CC21" i="7"/>
  <c r="CC15" i="7"/>
  <c r="CC14" i="7"/>
  <c r="AX23" i="7"/>
  <c r="DI23" i="7" s="1"/>
  <c r="CC11" i="7"/>
  <c r="AX16" i="7"/>
  <c r="DI16" i="7" s="1"/>
  <c r="AX10" i="7"/>
  <c r="DI10" i="7" s="1"/>
  <c r="G5" i="7"/>
  <c r="AW10" i="7"/>
  <c r="DH10" i="7" s="1"/>
  <c r="AW11" i="7"/>
  <c r="DH11" i="7" s="1"/>
  <c r="AW7" i="7"/>
  <c r="DH7" i="7" s="1"/>
  <c r="CB13" i="7"/>
  <c r="CB17" i="7"/>
  <c r="AW13" i="7"/>
  <c r="DH13" i="7" s="1"/>
  <c r="F5" i="7"/>
  <c r="CB18" i="7"/>
  <c r="F42" i="7"/>
  <c r="AW20" i="7"/>
  <c r="DH20" i="7" s="1"/>
  <c r="CB22" i="7"/>
  <c r="CB9" i="7"/>
  <c r="CB7" i="7"/>
  <c r="CB12" i="7"/>
  <c r="AW15" i="7"/>
  <c r="DH15" i="7" s="1"/>
  <c r="CB14" i="7"/>
  <c r="AW6" i="7"/>
  <c r="DH6" i="7" s="1"/>
  <c r="AW22" i="7"/>
  <c r="DH22" i="7" s="1"/>
  <c r="CB16" i="7"/>
  <c r="CB8" i="7"/>
  <c r="AW12" i="7"/>
  <c r="DH12" i="7" s="1"/>
  <c r="CB15" i="7"/>
  <c r="CB23" i="7"/>
  <c r="CB10" i="7"/>
  <c r="CB6" i="7"/>
  <c r="CB19" i="7"/>
  <c r="CB21" i="7"/>
  <c r="AW8" i="7"/>
  <c r="DH8" i="7" s="1"/>
  <c r="AW9" i="7"/>
  <c r="DH9" i="7" s="1"/>
  <c r="CB20" i="7"/>
  <c r="AW23" i="7"/>
  <c r="DH23" i="7" s="1"/>
  <c r="AW19" i="7"/>
  <c r="DH19" i="7" s="1"/>
  <c r="CB11" i="7"/>
  <c r="AW18" i="7"/>
  <c r="DH18" i="7" s="1"/>
  <c r="AW21" i="7"/>
  <c r="DH21" i="7" s="1"/>
  <c r="AW16" i="7"/>
  <c r="DH16" i="7" s="1"/>
  <c r="AW17" i="7"/>
  <c r="DH17" i="7" s="1"/>
  <c r="AW14" i="7"/>
  <c r="DH14" i="7" s="1"/>
  <c r="F44" i="7"/>
  <c r="CA7" i="7"/>
  <c r="E43" i="7"/>
  <c r="CA15" i="7"/>
  <c r="CA22" i="7"/>
  <c r="AV22" i="7"/>
  <c r="DG22" i="7" s="1"/>
  <c r="AV11" i="7"/>
  <c r="DG11" i="7" s="1"/>
  <c r="CA11" i="7"/>
  <c r="AV12" i="7"/>
  <c r="DG12" i="7" s="1"/>
  <c r="CA12" i="7"/>
  <c r="E42" i="7"/>
  <c r="AV13" i="7"/>
  <c r="DG13" i="7" s="1"/>
  <c r="CA13" i="7"/>
  <c r="CA8" i="7"/>
  <c r="AV14" i="7"/>
  <c r="DG14" i="7" s="1"/>
  <c r="CA14" i="7"/>
  <c r="CA21" i="7"/>
  <c r="AV21" i="7"/>
  <c r="DG21" i="7" s="1"/>
  <c r="AV20" i="7"/>
  <c r="DG20" i="7" s="1"/>
  <c r="CA19" i="7"/>
  <c r="AV19" i="7"/>
  <c r="DG19" i="7" s="1"/>
  <c r="CA18" i="7"/>
  <c r="AV18" i="7"/>
  <c r="DG18" i="7" s="1"/>
  <c r="CA17" i="7"/>
  <c r="AV17" i="7"/>
  <c r="DG17" i="7" s="1"/>
  <c r="CA23" i="7"/>
  <c r="CA16" i="7"/>
  <c r="AV16" i="7"/>
  <c r="DG16" i="7" s="1"/>
  <c r="CA20" i="7"/>
  <c r="AV15" i="7"/>
  <c r="DG15" i="7" s="1"/>
  <c r="E5" i="7"/>
  <c r="CA10" i="7"/>
  <c r="AV23" i="7"/>
  <c r="DG23" i="7" s="1"/>
  <c r="AV6" i="7"/>
  <c r="DG6" i="7" s="1"/>
  <c r="E44" i="7"/>
  <c r="AV10" i="7"/>
  <c r="DG10" i="7" s="1"/>
  <c r="CA6" i="7"/>
  <c r="AV8" i="7"/>
  <c r="DG8" i="7" s="1"/>
  <c r="CA9" i="7"/>
  <c r="AV9" i="7"/>
  <c r="DG9" i="7" s="1"/>
  <c r="AV7" i="7"/>
  <c r="DG7" i="7" s="1"/>
  <c r="AU9" i="7"/>
  <c r="DF9" i="7" s="1"/>
  <c r="AU11" i="7"/>
  <c r="DF11" i="7" s="1"/>
  <c r="AU21" i="7"/>
  <c r="DF21" i="7" s="1"/>
  <c r="BZ8" i="7"/>
  <c r="AU16" i="7"/>
  <c r="DF16" i="7" s="1"/>
  <c r="BZ16" i="7"/>
  <c r="BZ21" i="7"/>
  <c r="BZ14" i="7"/>
  <c r="AU22" i="7"/>
  <c r="DF22" i="7" s="1"/>
  <c r="AU17" i="7"/>
  <c r="DF17" i="7" s="1"/>
  <c r="AU15" i="7"/>
  <c r="DF15" i="7" s="1"/>
  <c r="AU20" i="7"/>
  <c r="DF20" i="7" s="1"/>
  <c r="AU14" i="7"/>
  <c r="DF14" i="7" s="1"/>
  <c r="BZ18" i="7"/>
  <c r="BZ13" i="7"/>
  <c r="AU23" i="7"/>
  <c r="DF23" i="7" s="1"/>
  <c r="BZ17" i="7"/>
  <c r="AU13" i="7"/>
  <c r="DF13" i="7" s="1"/>
  <c r="D44" i="7"/>
  <c r="AU8" i="7"/>
  <c r="DF8" i="7" s="1"/>
  <c r="BZ23" i="7"/>
  <c r="BZ9" i="7"/>
  <c r="BZ22" i="7"/>
  <c r="BZ6" i="7"/>
  <c r="AU19" i="7"/>
  <c r="DF19" i="7" s="1"/>
  <c r="BZ12" i="7"/>
  <c r="D42" i="7"/>
  <c r="BZ10" i="7"/>
  <c r="AU12" i="7"/>
  <c r="DF12" i="7" s="1"/>
  <c r="AU6" i="7"/>
  <c r="DF6" i="7" s="1"/>
  <c r="D43" i="7"/>
  <c r="AU18" i="7"/>
  <c r="DF18" i="7" s="1"/>
  <c r="BZ15" i="7"/>
  <c r="BZ19" i="7"/>
  <c r="BZ7" i="7"/>
  <c r="BZ11" i="7"/>
  <c r="BZ20" i="7"/>
  <c r="D5" i="7"/>
  <c r="AU7" i="7"/>
  <c r="DF7" i="7" s="1"/>
  <c r="AU10" i="7"/>
  <c r="DF10" i="7" s="1"/>
  <c r="AT21" i="7"/>
  <c r="DE21" i="7" s="1"/>
  <c r="C42" i="7"/>
  <c r="AT15" i="7"/>
  <c r="DE15" i="7" s="1"/>
  <c r="BY11" i="7"/>
  <c r="BY21" i="7"/>
  <c r="BY14" i="7"/>
  <c r="BY19" i="7"/>
  <c r="AT7" i="7"/>
  <c r="DE7" i="7" s="1"/>
  <c r="AT14" i="7"/>
  <c r="DE14" i="7" s="1"/>
  <c r="AT11" i="7"/>
  <c r="DE11" i="7" s="1"/>
  <c r="BY13" i="7"/>
  <c r="AT19" i="7"/>
  <c r="DE19" i="7" s="1"/>
  <c r="BY23" i="7"/>
  <c r="AT13" i="7"/>
  <c r="DE13" i="7" s="1"/>
  <c r="BY9" i="7"/>
  <c r="AT16" i="7"/>
  <c r="DE16" i="7" s="1"/>
  <c r="AT22" i="7"/>
  <c r="DE22" i="7" s="1"/>
  <c r="BY12" i="7"/>
  <c r="BY22" i="7"/>
  <c r="AT12" i="7"/>
  <c r="DE12" i="7" s="1"/>
  <c r="AT17" i="7"/>
  <c r="DE17" i="7" s="1"/>
  <c r="BY18" i="7"/>
  <c r="AT10" i="7"/>
  <c r="DE10" i="7" s="1"/>
  <c r="BY7" i="7"/>
  <c r="AT9" i="7"/>
  <c r="DE9" i="7" s="1"/>
  <c r="BY8" i="7"/>
  <c r="BY16" i="7"/>
  <c r="BY20" i="7"/>
  <c r="AT20" i="7"/>
  <c r="DE20" i="7" s="1"/>
  <c r="AT23" i="7"/>
  <c r="DE23" i="7" s="1"/>
  <c r="BY17" i="7"/>
  <c r="BY15" i="7"/>
  <c r="C44" i="7"/>
  <c r="AT8" i="7"/>
  <c r="DE8" i="7" s="1"/>
  <c r="BY10" i="7"/>
  <c r="AT6" i="7"/>
  <c r="DE6" i="7" s="1"/>
  <c r="C5" i="7"/>
  <c r="BY6" i="7"/>
  <c r="C43" i="7"/>
  <c r="AT18" i="7"/>
  <c r="DE18" i="7" s="1"/>
  <c r="DC23" i="7"/>
  <c r="BX21" i="7"/>
  <c r="BX8" i="7"/>
  <c r="DC9" i="7"/>
  <c r="BX16" i="7"/>
  <c r="DC21" i="7"/>
  <c r="DC16" i="7"/>
  <c r="BX14" i="7"/>
  <c r="AS14" i="7"/>
  <c r="DD14" i="7" s="1"/>
  <c r="BX13" i="7"/>
  <c r="AS17" i="7"/>
  <c r="DD17" i="7" s="1"/>
  <c r="AS21" i="7"/>
  <c r="DD21" i="7" s="1"/>
  <c r="AS13" i="7"/>
  <c r="DD13" i="7" s="1"/>
  <c r="BX17" i="7"/>
  <c r="DC14" i="7"/>
  <c r="BX9" i="7"/>
  <c r="AS20" i="7"/>
  <c r="DD20" i="7" s="1"/>
  <c r="DC15" i="7"/>
  <c r="AS23" i="7"/>
  <c r="DD23" i="7" s="1"/>
  <c r="DC12" i="7"/>
  <c r="AS8" i="7"/>
  <c r="DD8" i="7" s="1"/>
  <c r="BX12" i="7"/>
  <c r="AS12" i="7"/>
  <c r="DD12" i="7" s="1"/>
  <c r="DC10" i="7"/>
  <c r="DC20" i="7"/>
  <c r="DC13" i="7"/>
  <c r="DC19" i="7"/>
  <c r="AS15" i="7"/>
  <c r="DD15" i="7" s="1"/>
  <c r="DC11" i="7"/>
  <c r="AS9" i="7"/>
  <c r="DD9" i="7" s="1"/>
  <c r="BX15" i="7"/>
  <c r="DC17" i="7"/>
  <c r="BX11" i="7"/>
  <c r="AS7" i="7"/>
  <c r="DD7" i="7" s="1"/>
  <c r="B44" i="7"/>
  <c r="AS11" i="7"/>
  <c r="DD11" i="7" s="1"/>
  <c r="BX22" i="7"/>
  <c r="AS22" i="7"/>
  <c r="DD22" i="7" s="1"/>
  <c r="B5" i="7"/>
  <c r="DC18" i="7"/>
  <c r="BX10" i="7"/>
  <c r="AS18" i="7"/>
  <c r="DD18" i="7" s="1"/>
  <c r="AS6" i="7"/>
  <c r="DD6" i="7" s="1"/>
  <c r="AS19" i="7"/>
  <c r="DD19" i="7" s="1"/>
  <c r="DC22" i="7"/>
  <c r="B42" i="7"/>
  <c r="BX7" i="7"/>
  <c r="BX19" i="7"/>
  <c r="B43" i="7"/>
  <c r="AS16" i="7"/>
  <c r="DD16" i="7" s="1"/>
  <c r="BX20" i="7"/>
  <c r="BX18" i="7"/>
  <c r="BX6" i="7"/>
  <c r="AS10" i="7"/>
  <c r="DD10" i="7" s="1"/>
  <c r="BX23" i="7"/>
  <c r="AQ30" i="6"/>
  <c r="AH30" i="6"/>
  <c r="AI30" i="6"/>
  <c r="AJ30" i="6"/>
  <c r="AK30" i="6"/>
  <c r="AL30" i="6"/>
  <c r="AM30" i="6"/>
  <c r="AN30" i="6"/>
  <c r="AO30" i="6"/>
  <c r="AP30" i="6"/>
  <c r="AK29" i="6"/>
  <c r="AQ29" i="6"/>
  <c r="AN29" i="6"/>
  <c r="AO29" i="6"/>
  <c r="AP29" i="6"/>
  <c r="AI29" i="6"/>
  <c r="AL29" i="6"/>
  <c r="AH29" i="6"/>
  <c r="AJ29" i="6" s="1"/>
  <c r="AM29" i="6"/>
  <c r="AN28" i="6"/>
  <c r="AO28" i="6"/>
  <c r="AP28" i="6"/>
  <c r="AQ28" i="6"/>
  <c r="AM28" i="6"/>
  <c r="AK28" i="6"/>
  <c r="AL28" i="6"/>
  <c r="AI28" i="6"/>
  <c r="AH28" i="6"/>
  <c r="AJ28" i="6" s="1"/>
  <c r="AO27" i="6"/>
  <c r="AL27" i="6"/>
  <c r="AK27" i="6"/>
  <c r="AI27" i="6"/>
  <c r="AH27" i="6"/>
  <c r="AJ27" i="6" s="1"/>
  <c r="AQ27" i="6"/>
  <c r="AP27" i="6"/>
  <c r="AN27" i="6"/>
  <c r="AM27" i="6"/>
  <c r="AQ26" i="6"/>
  <c r="AP26" i="6"/>
  <c r="AO26" i="6"/>
  <c r="AN26" i="6"/>
  <c r="AM26" i="6"/>
  <c r="AL26" i="6"/>
  <c r="AK26" i="6"/>
  <c r="AI26" i="6"/>
  <c r="AH26" i="6"/>
  <c r="AJ26" i="6"/>
  <c r="AO25" i="6"/>
  <c r="AP25" i="6"/>
  <c r="AH25" i="6"/>
  <c r="AQ25" i="6"/>
  <c r="AI25" i="6"/>
  <c r="AN25" i="6"/>
  <c r="AJ25" i="6"/>
  <c r="AK25" i="6"/>
  <c r="AL25" i="6"/>
  <c r="AM25" i="6"/>
  <c r="AH24" i="6"/>
  <c r="AJ24" i="6" s="1"/>
  <c r="AI24" i="6"/>
  <c r="AQ24" i="6"/>
  <c r="AP24" i="6"/>
  <c r="AO24" i="6"/>
  <c r="AN24" i="6"/>
  <c r="AM24" i="6"/>
  <c r="AL24" i="6"/>
  <c r="AK24" i="6"/>
  <c r="AI23" i="6"/>
  <c r="AH23" i="6"/>
  <c r="AJ23" i="6" s="1"/>
  <c r="AQ23" i="6"/>
  <c r="AP23" i="6"/>
  <c r="AO23" i="6"/>
  <c r="AN23" i="6"/>
  <c r="AM23" i="6"/>
  <c r="AL23" i="6"/>
  <c r="AK23" i="6"/>
  <c r="AQ22" i="6"/>
  <c r="AP22" i="6"/>
  <c r="AO22" i="6"/>
  <c r="AN22" i="6"/>
  <c r="AM22" i="6"/>
  <c r="AL22" i="6"/>
  <c r="AK22" i="6"/>
  <c r="AI22" i="6"/>
  <c r="AH22" i="6"/>
  <c r="AJ22" i="6" s="1"/>
  <c r="AQ21" i="6"/>
  <c r="AP21" i="6"/>
  <c r="AO21" i="6"/>
  <c r="AN21" i="6"/>
  <c r="AM21" i="6"/>
  <c r="AL21" i="6"/>
  <c r="AK21" i="6"/>
  <c r="AI21" i="6"/>
  <c r="AH21" i="6"/>
  <c r="AJ21" i="6" s="1"/>
  <c r="AN20" i="6"/>
  <c r="AH20" i="6"/>
  <c r="AI20" i="6"/>
  <c r="AJ20" i="6"/>
  <c r="AK20" i="6"/>
  <c r="AL20" i="6"/>
  <c r="AM20" i="6"/>
  <c r="AO20" i="6"/>
  <c r="AP20" i="6"/>
  <c r="AQ20" i="6"/>
  <c r="AK19" i="6"/>
  <c r="AI19" i="6"/>
  <c r="AQ19" i="6"/>
  <c r="AH19" i="6"/>
  <c r="AJ19" i="6" s="1"/>
  <c r="AM19" i="6"/>
  <c r="AP19" i="6"/>
  <c r="AO19" i="6"/>
  <c r="AN19" i="6"/>
  <c r="AL19" i="6"/>
  <c r="AQ18" i="6"/>
  <c r="AP18" i="6"/>
  <c r="AO18" i="6"/>
  <c r="AN18" i="6"/>
  <c r="AM18" i="6"/>
  <c r="AL18" i="6"/>
  <c r="AK18" i="6"/>
  <c r="AI18" i="6"/>
  <c r="AH18" i="6"/>
  <c r="AJ18" i="6" s="1"/>
  <c r="AQ17" i="6"/>
  <c r="AK17" i="6"/>
  <c r="AM17" i="6"/>
  <c r="AO17" i="6"/>
  <c r="AP17" i="6"/>
  <c r="AI17" i="6"/>
  <c r="AH17" i="6"/>
  <c r="AJ17" i="6"/>
  <c r="AL17" i="6"/>
  <c r="AN17" i="6"/>
  <c r="AN16" i="6"/>
  <c r="AK16" i="6"/>
  <c r="AL16" i="6"/>
  <c r="AH16" i="6"/>
  <c r="AJ16" i="6" s="1"/>
  <c r="AP16" i="6"/>
  <c r="AI16" i="6"/>
  <c r="AO16" i="6"/>
  <c r="AQ16" i="6"/>
  <c r="AM16" i="6"/>
  <c r="AM15" i="6"/>
  <c r="AQ15" i="6"/>
  <c r="AH15" i="6"/>
  <c r="AK15" i="6"/>
  <c r="AI15" i="6"/>
  <c r="AJ15" i="6"/>
  <c r="AL15" i="6"/>
  <c r="AN15" i="6"/>
  <c r="AO15" i="6"/>
  <c r="AP15" i="6"/>
  <c r="AI14" i="6"/>
  <c r="AK14" i="6"/>
  <c r="AM14" i="6"/>
  <c r="AP14" i="6"/>
  <c r="AQ14" i="6"/>
  <c r="AN14" i="6"/>
  <c r="AL14" i="6"/>
  <c r="AO14" i="6"/>
  <c r="AH14" i="6"/>
  <c r="AJ14" i="6" s="1"/>
  <c r="AH13" i="6"/>
  <c r="AL13" i="6"/>
  <c r="AM13" i="6"/>
  <c r="AO13" i="6"/>
  <c r="AQ13" i="6"/>
  <c r="AP13" i="6"/>
  <c r="AN13" i="6"/>
  <c r="AI13" i="6"/>
  <c r="AJ13" i="6"/>
  <c r="AK13" i="6"/>
  <c r="AL12" i="6"/>
  <c r="AH12" i="6"/>
  <c r="AJ12" i="6" s="1"/>
  <c r="AM12" i="6"/>
  <c r="AN12" i="6"/>
  <c r="AI12" i="6"/>
  <c r="AQ12" i="6"/>
  <c r="AK12" i="6"/>
  <c r="AO12" i="6"/>
  <c r="AP12" i="6"/>
  <c r="AQ11" i="6"/>
  <c r="AP11" i="6"/>
  <c r="AO11" i="6"/>
  <c r="AN11" i="6"/>
  <c r="AM11" i="6"/>
  <c r="AK11" i="6"/>
  <c r="AI11" i="6"/>
  <c r="AH11" i="6"/>
  <c r="AJ11" i="6"/>
  <c r="AL11" i="6"/>
  <c r="AM10" i="6"/>
  <c r="AH10" i="6"/>
  <c r="AO10" i="6"/>
  <c r="AI10" i="6"/>
  <c r="AP10" i="6"/>
  <c r="AQ10" i="6"/>
  <c r="AK10" i="6"/>
  <c r="AL10" i="6"/>
  <c r="AJ10" i="6"/>
  <c r="AN10" i="6"/>
  <c r="AI9" i="6"/>
  <c r="AH9" i="6"/>
  <c r="AP9" i="6"/>
  <c r="AO9" i="6"/>
  <c r="AN9" i="6"/>
  <c r="AM9" i="6"/>
  <c r="AL9" i="6"/>
  <c r="AK9" i="6"/>
  <c r="AJ9" i="6"/>
  <c r="AQ9" i="6"/>
  <c r="AL8" i="6"/>
  <c r="AO8" i="6"/>
  <c r="AK8" i="6"/>
  <c r="AI8" i="6"/>
  <c r="AN8" i="6"/>
  <c r="AM8" i="6"/>
  <c r="AP8" i="6"/>
  <c r="AQ8" i="6"/>
  <c r="AH8" i="6"/>
  <c r="AJ8" i="6" s="1"/>
  <c r="AN7" i="6"/>
  <c r="AM7" i="6"/>
  <c r="AL7" i="6"/>
  <c r="AK7" i="6"/>
  <c r="AI7" i="6"/>
  <c r="AH7" i="6"/>
  <c r="AJ7" i="6" s="1"/>
  <c r="AQ7" i="6"/>
  <c r="AP7" i="6"/>
  <c r="AO7" i="6"/>
  <c r="AH6" i="6"/>
  <c r="AN6" i="6"/>
  <c r="AQ6" i="6"/>
  <c r="AP6" i="6"/>
  <c r="AO6" i="6"/>
  <c r="AM6" i="6"/>
  <c r="AL6" i="6"/>
  <c r="AJ6" i="6"/>
  <c r="AK6" i="6"/>
  <c r="AI6" i="6"/>
  <c r="BW29" i="6"/>
  <c r="DC29" i="7" s="1"/>
  <c r="DB6" i="6"/>
  <c r="DB30" i="6"/>
  <c r="BW24" i="6"/>
  <c r="DC24" i="7" s="1"/>
  <c r="DB25" i="6"/>
  <c r="DB27" i="6"/>
  <c r="BW28" i="6"/>
  <c r="DC28" i="7" s="1"/>
  <c r="BW25" i="6"/>
  <c r="DC25" i="7" s="1"/>
  <c r="DB24" i="6"/>
  <c r="BW30" i="6"/>
  <c r="DC30" i="7" s="1"/>
  <c r="BW8" i="6"/>
  <c r="DC8" i="7" s="1"/>
  <c r="DB29" i="6"/>
  <c r="AF5" i="6"/>
  <c r="BW6" i="6"/>
  <c r="DC6" i="7" s="1"/>
  <c r="DB28" i="6"/>
  <c r="DB8" i="6"/>
  <c r="DB7" i="6"/>
  <c r="DB26" i="6"/>
  <c r="BW27" i="6"/>
  <c r="DC27" i="7" s="1"/>
  <c r="BW26" i="6"/>
  <c r="DC26" i="7" s="1"/>
  <c r="BW7" i="6"/>
  <c r="DC7" i="7" s="1"/>
  <c r="DA27" i="6"/>
  <c r="BV29" i="6"/>
  <c r="EG29" i="6" s="1"/>
  <c r="DA30" i="6"/>
  <c r="DA29" i="6"/>
  <c r="BV8" i="6"/>
  <c r="EG8" i="6" s="1"/>
  <c r="BV24" i="6"/>
  <c r="EG24" i="6" s="1"/>
  <c r="BV28" i="6"/>
  <c r="EG28" i="6" s="1"/>
  <c r="BV27" i="6"/>
  <c r="EG27" i="6" s="1"/>
  <c r="BV6" i="6"/>
  <c r="EG6" i="6" s="1"/>
  <c r="BV26" i="6"/>
  <c r="EG26" i="6" s="1"/>
  <c r="BV25" i="6"/>
  <c r="EG25" i="6" s="1"/>
  <c r="BV30" i="6"/>
  <c r="EG30" i="6" s="1"/>
  <c r="DA8" i="6"/>
  <c r="DA7" i="6"/>
  <c r="DA6" i="6"/>
  <c r="DA28" i="6"/>
  <c r="AE5" i="6"/>
  <c r="DA24" i="6"/>
  <c r="BV7" i="6"/>
  <c r="EG7" i="6" s="1"/>
  <c r="DA25" i="6"/>
  <c r="DA26" i="6"/>
  <c r="CZ24" i="6"/>
  <c r="CZ8" i="6"/>
  <c r="BU8" i="6"/>
  <c r="EF8" i="6" s="1"/>
  <c r="BU26" i="6"/>
  <c r="EF26" i="6" s="1"/>
  <c r="CZ7" i="6"/>
  <c r="BU7" i="6"/>
  <c r="EF7" i="6" s="1"/>
  <c r="CZ6" i="6"/>
  <c r="BU6" i="6"/>
  <c r="EF6" i="6" s="1"/>
  <c r="AD5" i="6"/>
  <c r="BU27" i="6"/>
  <c r="EF27" i="6" s="1"/>
  <c r="CZ27" i="6"/>
  <c r="BU24" i="6"/>
  <c r="EF24" i="6" s="1"/>
  <c r="CZ30" i="6"/>
  <c r="BU30" i="6"/>
  <c r="EF30" i="6" s="1"/>
  <c r="CZ29" i="6"/>
  <c r="CZ25" i="6"/>
  <c r="BU29" i="6"/>
  <c r="EF29" i="6" s="1"/>
  <c r="BU25" i="6"/>
  <c r="EF25" i="6" s="1"/>
  <c r="CZ28" i="6"/>
  <c r="CZ26" i="6"/>
  <c r="BU28" i="6"/>
  <c r="EF28" i="6" s="1"/>
  <c r="CY30" i="6"/>
  <c r="CY7" i="6"/>
  <c r="BT28" i="6"/>
  <c r="EE28" i="6" s="1"/>
  <c r="BT29" i="6"/>
  <c r="EE29" i="6" s="1"/>
  <c r="CY28" i="6"/>
  <c r="BT8" i="6"/>
  <c r="EE8" i="6" s="1"/>
  <c r="ED24" i="6"/>
  <c r="AC5" i="6"/>
  <c r="BT6" i="6"/>
  <c r="EE6" i="6" s="1"/>
  <c r="CY6" i="6"/>
  <c r="CY8" i="6"/>
  <c r="BT26" i="6"/>
  <c r="EE26" i="6" s="1"/>
  <c r="BT30" i="6"/>
  <c r="EE30" i="6" s="1"/>
  <c r="BT7" i="6"/>
  <c r="EE7" i="6" s="1"/>
  <c r="CY29" i="6"/>
  <c r="CY25" i="6"/>
  <c r="BT24" i="6"/>
  <c r="EE24" i="6" s="1"/>
  <c r="BT9" i="6"/>
  <c r="EE9" i="6" s="1"/>
  <c r="CY27" i="6"/>
  <c r="BT25" i="6"/>
  <c r="EE25" i="6" s="1"/>
  <c r="CY26" i="6"/>
  <c r="CY24" i="6"/>
  <c r="BT27" i="6"/>
  <c r="EE27" i="6" s="1"/>
  <c r="CX26" i="6"/>
  <c r="BS29" i="6"/>
  <c r="ED29" i="6" s="1"/>
  <c r="BS27" i="6"/>
  <c r="ED27" i="6" s="1"/>
  <c r="BS28" i="6"/>
  <c r="ED28" i="6" s="1"/>
  <c r="BS6" i="6"/>
  <c r="ED6" i="6" s="1"/>
  <c r="BS9" i="6"/>
  <c r="ED9" i="6" s="1"/>
  <c r="CX28" i="6"/>
  <c r="AB5" i="6"/>
  <c r="CX7" i="6"/>
  <c r="BS25" i="6"/>
  <c r="ED25" i="6" s="1"/>
  <c r="EC24" i="6"/>
  <c r="BS26" i="6"/>
  <c r="ED26" i="6" s="1"/>
  <c r="BS8" i="6"/>
  <c r="ED8" i="6" s="1"/>
  <c r="BS30" i="6"/>
  <c r="ED30" i="6" s="1"/>
  <c r="CX6" i="6"/>
  <c r="BS7" i="6"/>
  <c r="ED7" i="6" s="1"/>
  <c r="CX27" i="6"/>
  <c r="CX29" i="6"/>
  <c r="CX30" i="6"/>
  <c r="CX24" i="6"/>
  <c r="CX8" i="6"/>
  <c r="CX25" i="6"/>
  <c r="CW27" i="6"/>
  <c r="BR6" i="6"/>
  <c r="EC6" i="6" s="1"/>
  <c r="CW30" i="6"/>
  <c r="BR27" i="6"/>
  <c r="EC27" i="6" s="1"/>
  <c r="CW8" i="6"/>
  <c r="EB24" i="6"/>
  <c r="AA5" i="6"/>
  <c r="BR26" i="6"/>
  <c r="EC26" i="6" s="1"/>
  <c r="BR8" i="6"/>
  <c r="EC8" i="6" s="1"/>
  <c r="BR29" i="6"/>
  <c r="EC29" i="6" s="1"/>
  <c r="BR30" i="6"/>
  <c r="EC30" i="6" s="1"/>
  <c r="BR28" i="6"/>
  <c r="EC28" i="6" s="1"/>
  <c r="BR7" i="6"/>
  <c r="EC7" i="6" s="1"/>
  <c r="CW6" i="6"/>
  <c r="CW7" i="6"/>
  <c r="BR25" i="6"/>
  <c r="EC25" i="6" s="1"/>
  <c r="CW26" i="6"/>
  <c r="CW29" i="6"/>
  <c r="BR9" i="6"/>
  <c r="EC9" i="6" s="1"/>
  <c r="CW24" i="6"/>
  <c r="CW28" i="6"/>
  <c r="CW25" i="6"/>
  <c r="BQ8" i="6"/>
  <c r="EB8" i="6" s="1"/>
  <c r="BQ30" i="6"/>
  <c r="EB30" i="6" s="1"/>
  <c r="CV6" i="6"/>
  <c r="Z5" i="6"/>
  <c r="BQ27" i="6"/>
  <c r="EB27" i="6" s="1"/>
  <c r="BQ7" i="6"/>
  <c r="EB7" i="6" s="1"/>
  <c r="EA24" i="6"/>
  <c r="CV28" i="6"/>
  <c r="BQ6" i="6"/>
  <c r="EB6" i="6" s="1"/>
  <c r="CV8" i="6"/>
  <c r="BQ25" i="6"/>
  <c r="EB25" i="6" s="1"/>
  <c r="BQ28" i="6"/>
  <c r="EB28" i="6" s="1"/>
  <c r="CV7" i="6"/>
  <c r="CV26" i="6"/>
  <c r="CV25" i="6"/>
  <c r="BQ29" i="6"/>
  <c r="EB29" i="6" s="1"/>
  <c r="CV30" i="6"/>
  <c r="CV29" i="6"/>
  <c r="BQ9" i="6"/>
  <c r="EB9" i="6" s="1"/>
  <c r="CV24" i="6"/>
  <c r="CV27" i="6"/>
  <c r="BQ26" i="6"/>
  <c r="EB26" i="6" s="1"/>
  <c r="BP29" i="6"/>
  <c r="EA29" i="6" s="1"/>
  <c r="CU25" i="6"/>
  <c r="BP6" i="6"/>
  <c r="EA6" i="6" s="1"/>
  <c r="BP7" i="6"/>
  <c r="EA7" i="6" s="1"/>
  <c r="CU26" i="6"/>
  <c r="BP27" i="6"/>
  <c r="EA27" i="6" s="1"/>
  <c r="BP9" i="6"/>
  <c r="EA9" i="6" s="1"/>
  <c r="BP8" i="6"/>
  <c r="EA8" i="6" s="1"/>
  <c r="BP25" i="6"/>
  <c r="EA25" i="6" s="1"/>
  <c r="BP28" i="6"/>
  <c r="EA28" i="6" s="1"/>
  <c r="CU30" i="6"/>
  <c r="CU8" i="6"/>
  <c r="CU6" i="6"/>
  <c r="CU27" i="6"/>
  <c r="Y5" i="6"/>
  <c r="BP26" i="6"/>
  <c r="EA26" i="6" s="1"/>
  <c r="CU29" i="6"/>
  <c r="CU24" i="6"/>
  <c r="CU28" i="6"/>
  <c r="DZ24" i="6"/>
  <c r="CU7" i="6"/>
  <c r="BP30" i="6"/>
  <c r="EA30" i="6" s="1"/>
  <c r="BO27" i="6"/>
  <c r="DZ27" i="6" s="1"/>
  <c r="CT25" i="6"/>
  <c r="CT29" i="6"/>
  <c r="BO8" i="6"/>
  <c r="DZ8" i="6" s="1"/>
  <c r="BO9" i="6"/>
  <c r="DZ9" i="6" s="1"/>
  <c r="CT8" i="6"/>
  <c r="BO30" i="6"/>
  <c r="DZ30" i="6" s="1"/>
  <c r="CT7" i="6"/>
  <c r="BO26" i="6"/>
  <c r="DZ26" i="6" s="1"/>
  <c r="CT30" i="6"/>
  <c r="CT26" i="6"/>
  <c r="BO7" i="6"/>
  <c r="DZ7" i="6" s="1"/>
  <c r="CT24" i="6"/>
  <c r="CT6" i="6"/>
  <c r="BO28" i="6"/>
  <c r="DZ28" i="6" s="1"/>
  <c r="DY24" i="6"/>
  <c r="BO6" i="6"/>
  <c r="DZ6" i="6" s="1"/>
  <c r="CT28" i="6"/>
  <c r="X5" i="6"/>
  <c r="BO25" i="6"/>
  <c r="DZ25" i="6" s="1"/>
  <c r="CT27" i="6"/>
  <c r="BO29" i="6"/>
  <c r="DZ29" i="6" s="1"/>
  <c r="BN27" i="6"/>
  <c r="DY27" i="6" s="1"/>
  <c r="BN30" i="6"/>
  <c r="DY30" i="6" s="1"/>
  <c r="CS29" i="6"/>
  <c r="BN7" i="6"/>
  <c r="DY7" i="6" s="1"/>
  <c r="BN8" i="6"/>
  <c r="DY8" i="6" s="1"/>
  <c r="BN26" i="6"/>
  <c r="DY26" i="6" s="1"/>
  <c r="CS28" i="6"/>
  <c r="BN6" i="6"/>
  <c r="DY6" i="6" s="1"/>
  <c r="DX24" i="6"/>
  <c r="BN9" i="6"/>
  <c r="DY9" i="6" s="1"/>
  <c r="BN28" i="6"/>
  <c r="DY28" i="6" s="1"/>
  <c r="CS24" i="6"/>
  <c r="CS25" i="6"/>
  <c r="W5" i="6"/>
  <c r="BN29" i="6"/>
  <c r="DY29" i="6" s="1"/>
  <c r="CS26" i="6"/>
  <c r="BN25" i="6"/>
  <c r="DY25" i="6" s="1"/>
  <c r="CS27" i="6"/>
  <c r="CS6" i="6"/>
  <c r="CS30" i="6"/>
  <c r="CS8" i="6"/>
  <c r="CS7" i="6"/>
  <c r="BM27" i="6"/>
  <c r="DX27" i="6" s="1"/>
  <c r="BM26" i="6"/>
  <c r="DX26" i="6" s="1"/>
  <c r="CR6" i="6"/>
  <c r="BM6" i="6"/>
  <c r="DX6" i="6" s="1"/>
  <c r="CR25" i="6"/>
  <c r="V5" i="6"/>
  <c r="BM9" i="6"/>
  <c r="DX9" i="6" s="1"/>
  <c r="BM7" i="6"/>
  <c r="DX7" i="6" s="1"/>
  <c r="BM30" i="6"/>
  <c r="DX30" i="6" s="1"/>
  <c r="CR27" i="6"/>
  <c r="BM25" i="6"/>
  <c r="DX25" i="6" s="1"/>
  <c r="CR28" i="6"/>
  <c r="DW24" i="6"/>
  <c r="CR26" i="6"/>
  <c r="CR30" i="6"/>
  <c r="CR8" i="6"/>
  <c r="CR24" i="6"/>
  <c r="CR29" i="6"/>
  <c r="BM8" i="6"/>
  <c r="DX8" i="6" s="1"/>
  <c r="CR7" i="6"/>
  <c r="BM29" i="6"/>
  <c r="DX29" i="6" s="1"/>
  <c r="BM28" i="6"/>
  <c r="DX28" i="6" s="1"/>
  <c r="BL27" i="6"/>
  <c r="DW27" i="6" s="1"/>
  <c r="BL29" i="6"/>
  <c r="DW29" i="6" s="1"/>
  <c r="CQ25" i="6"/>
  <c r="CQ29" i="6"/>
  <c r="CQ24" i="6"/>
  <c r="BL25" i="6"/>
  <c r="DW25" i="6" s="1"/>
  <c r="BL7" i="6"/>
  <c r="DW7" i="6" s="1"/>
  <c r="BL26" i="6"/>
  <c r="DW26" i="6" s="1"/>
  <c r="CQ8" i="6"/>
  <c r="CQ6" i="6"/>
  <c r="CQ7" i="6"/>
  <c r="U5" i="6"/>
  <c r="BL30" i="6"/>
  <c r="DW30" i="6" s="1"/>
  <c r="BL28" i="6"/>
  <c r="DW28" i="6" s="1"/>
  <c r="BL8" i="6"/>
  <c r="DW8" i="6" s="1"/>
  <c r="BL9" i="6"/>
  <c r="DW9" i="6" s="1"/>
  <c r="CQ30" i="6"/>
  <c r="CQ28" i="6"/>
  <c r="CQ26" i="6"/>
  <c r="BL6" i="6"/>
  <c r="DW6" i="6" s="1"/>
  <c r="DV24" i="6"/>
  <c r="CQ27" i="6"/>
  <c r="BK27" i="6"/>
  <c r="DV27" i="6" s="1"/>
  <c r="BK9" i="6"/>
  <c r="DV9" i="6" s="1"/>
  <c r="BK8" i="6"/>
  <c r="DV8" i="6" s="1"/>
  <c r="BK26" i="6"/>
  <c r="DV26" i="6" s="1"/>
  <c r="CP7" i="6"/>
  <c r="BK29" i="6"/>
  <c r="DV29" i="6" s="1"/>
  <c r="CP26" i="6"/>
  <c r="CP27" i="6"/>
  <c r="BK6" i="6"/>
  <c r="DV6" i="6" s="1"/>
  <c r="BK7" i="6"/>
  <c r="DV7" i="6" s="1"/>
  <c r="CP24" i="6"/>
  <c r="CP8" i="6"/>
  <c r="CP30" i="6"/>
  <c r="DU24" i="6"/>
  <c r="CP28" i="6"/>
  <c r="BK28" i="6"/>
  <c r="DV28" i="6" s="1"/>
  <c r="CP29" i="6"/>
  <c r="CP25" i="6"/>
  <c r="BK25" i="6"/>
  <c r="DV25" i="6" s="1"/>
  <c r="BK30" i="6"/>
  <c r="DV30" i="6" s="1"/>
  <c r="CP6" i="6"/>
  <c r="T5" i="6"/>
  <c r="CO29" i="6"/>
  <c r="BJ7" i="6"/>
  <c r="DU7" i="6" s="1"/>
  <c r="CO8" i="6"/>
  <c r="BJ27" i="6"/>
  <c r="DU27" i="6" s="1"/>
  <c r="BJ26" i="6"/>
  <c r="DU26" i="6" s="1"/>
  <c r="CO30" i="6"/>
  <c r="BJ9" i="6"/>
  <c r="DU9" i="6" s="1"/>
  <c r="BJ6" i="6"/>
  <c r="DU6" i="6" s="1"/>
  <c r="CO28" i="6"/>
  <c r="DT24" i="6"/>
  <c r="BJ29" i="6"/>
  <c r="DU29" i="6" s="1"/>
  <c r="BJ28" i="6"/>
  <c r="DU28" i="6" s="1"/>
  <c r="BJ8" i="6"/>
  <c r="DU8" i="6" s="1"/>
  <c r="CO27" i="6"/>
  <c r="BJ25" i="6"/>
  <c r="DU25" i="6" s="1"/>
  <c r="CO24" i="6"/>
  <c r="CO6" i="6"/>
  <c r="CO7" i="6"/>
  <c r="CO26" i="6"/>
  <c r="S5" i="6"/>
  <c r="CO25" i="6"/>
  <c r="BJ30" i="6"/>
  <c r="DU30" i="6" s="1"/>
  <c r="BI27" i="6"/>
  <c r="DT27" i="6" s="1"/>
  <c r="CN25" i="6"/>
  <c r="BI7" i="6"/>
  <c r="DT7" i="6" s="1"/>
  <c r="DS24" i="6"/>
  <c r="BI26" i="6"/>
  <c r="DT26" i="6" s="1"/>
  <c r="BI30" i="6"/>
  <c r="DT30" i="6" s="1"/>
  <c r="CN30" i="6"/>
  <c r="CN7" i="6"/>
  <c r="CN26" i="6"/>
  <c r="CN8" i="6"/>
  <c r="CN28" i="6"/>
  <c r="BI9" i="6"/>
  <c r="DT9" i="6" s="1"/>
  <c r="BI28" i="6"/>
  <c r="DT28" i="6" s="1"/>
  <c r="BI25" i="6"/>
  <c r="DT25" i="6" s="1"/>
  <c r="CN6" i="6"/>
  <c r="R5" i="6"/>
  <c r="CN24" i="6"/>
  <c r="BI29" i="6"/>
  <c r="DT29" i="6" s="1"/>
  <c r="BI6" i="6"/>
  <c r="DT6" i="6" s="1"/>
  <c r="CN27" i="6"/>
  <c r="BI8" i="6"/>
  <c r="DT8" i="6" s="1"/>
  <c r="CN29" i="6"/>
  <c r="BH27" i="6"/>
  <c r="DS27" i="6" s="1"/>
  <c r="BH6" i="6"/>
  <c r="DS6" i="6" s="1"/>
  <c r="BH30" i="6"/>
  <c r="DS30" i="6" s="1"/>
  <c r="CM27" i="6"/>
  <c r="CM30" i="6"/>
  <c r="BH9" i="6"/>
  <c r="DS9" i="6" s="1"/>
  <c r="BH25" i="6"/>
  <c r="DS25" i="6" s="1"/>
  <c r="BH8" i="6"/>
  <c r="DS8" i="6" s="1"/>
  <c r="BH26" i="6"/>
  <c r="DS26" i="6" s="1"/>
  <c r="CM25" i="6"/>
  <c r="BH29" i="6"/>
  <c r="DS29" i="6" s="1"/>
  <c r="CM8" i="6"/>
  <c r="CM7" i="6"/>
  <c r="BH7" i="6"/>
  <c r="DS7" i="6" s="1"/>
  <c r="CM24" i="6"/>
  <c r="CM26" i="6"/>
  <c r="BH28" i="6"/>
  <c r="DS28" i="6" s="1"/>
  <c r="CM28" i="6"/>
  <c r="CM29" i="6"/>
  <c r="Q5" i="6"/>
  <c r="CM6" i="6"/>
  <c r="DR24" i="6"/>
  <c r="BG27" i="6"/>
  <c r="DR27" i="6" s="1"/>
  <c r="CL26" i="6"/>
  <c r="BG9" i="6"/>
  <c r="DR9" i="6" s="1"/>
  <c r="DQ24" i="6"/>
  <c r="CL30" i="6"/>
  <c r="CL6" i="6"/>
  <c r="BG7" i="6"/>
  <c r="DR7" i="6" s="1"/>
  <c r="BG8" i="6"/>
  <c r="DR8" i="6" s="1"/>
  <c r="P5" i="6"/>
  <c r="CL25" i="6"/>
  <c r="BG28" i="6"/>
  <c r="DR28" i="6" s="1"/>
  <c r="CL7" i="6"/>
  <c r="BG6" i="6"/>
  <c r="DR6" i="6" s="1"/>
  <c r="CL8" i="6"/>
  <c r="CL27" i="6"/>
  <c r="CL29" i="6"/>
  <c r="BG26" i="6"/>
  <c r="DR26" i="6" s="1"/>
  <c r="BG29" i="6"/>
  <c r="DR29" i="6" s="1"/>
  <c r="CL24" i="6"/>
  <c r="CL28" i="6"/>
  <c r="BG30" i="6"/>
  <c r="DR30" i="6" s="1"/>
  <c r="BG25" i="6"/>
  <c r="DR25" i="6" s="1"/>
  <c r="BF27" i="6"/>
  <c r="DQ27" i="6" s="1"/>
  <c r="BF6" i="6"/>
  <c r="DQ6" i="6" s="1"/>
  <c r="BF7" i="6"/>
  <c r="DQ7" i="6" s="1"/>
  <c r="CK25" i="6"/>
  <c r="CK27" i="6"/>
  <c r="BF29" i="6"/>
  <c r="DQ29" i="6" s="1"/>
  <c r="BF30" i="6"/>
  <c r="DQ30" i="6" s="1"/>
  <c r="CK28" i="6"/>
  <c r="CK7" i="6"/>
  <c r="BF8" i="6"/>
  <c r="DQ8" i="6" s="1"/>
  <c r="CK6" i="6"/>
  <c r="CK30" i="6"/>
  <c r="CK24" i="6"/>
  <c r="DP24" i="6"/>
  <c r="CK26" i="6"/>
  <c r="CK8" i="6"/>
  <c r="BF28" i="6"/>
  <c r="DQ28" i="6" s="1"/>
  <c r="BF26" i="6"/>
  <c r="DQ26" i="6" s="1"/>
  <c r="O5" i="6"/>
  <c r="BF25" i="6"/>
  <c r="DQ25" i="6" s="1"/>
  <c r="BF9" i="6"/>
  <c r="DQ9" i="6" s="1"/>
  <c r="CK29" i="6"/>
  <c r="CJ29" i="6"/>
  <c r="BE29" i="6"/>
  <c r="DP29" i="6" s="1"/>
  <c r="CJ27" i="6"/>
  <c r="CJ28" i="6"/>
  <c r="BE28" i="6"/>
  <c r="DP28" i="6" s="1"/>
  <c r="BE9" i="6"/>
  <c r="DP9" i="6" s="1"/>
  <c r="CJ8" i="6"/>
  <c r="BE8" i="6"/>
  <c r="DP8" i="6" s="1"/>
  <c r="CJ7" i="6"/>
  <c r="BE7" i="6"/>
  <c r="DP7" i="6" s="1"/>
  <c r="CJ6" i="6"/>
  <c r="BE6" i="6"/>
  <c r="DP6" i="6" s="1"/>
  <c r="N5" i="6"/>
  <c r="CJ24" i="6"/>
  <c r="DO24" i="6"/>
  <c r="BE25" i="6"/>
  <c r="DP25" i="6" s="1"/>
  <c r="CJ25" i="6"/>
  <c r="BE26" i="6"/>
  <c r="DP26" i="6" s="1"/>
  <c r="CJ26" i="6"/>
  <c r="BE27" i="6"/>
  <c r="DP27" i="6" s="1"/>
  <c r="CJ30" i="6"/>
  <c r="BE30" i="6"/>
  <c r="DP30" i="6" s="1"/>
  <c r="CI6" i="6"/>
  <c r="BD25" i="6"/>
  <c r="DO25" i="6" s="1"/>
  <c r="CI28" i="6"/>
  <c r="BD29" i="6"/>
  <c r="DO29" i="6" s="1"/>
  <c r="DN24" i="6"/>
  <c r="CI7" i="6"/>
  <c r="CI25" i="6"/>
  <c r="CI27" i="6"/>
  <c r="CI29" i="6"/>
  <c r="BD30" i="6"/>
  <c r="DO30" i="6" s="1"/>
  <c r="BD26" i="6"/>
  <c r="DO26" i="6" s="1"/>
  <c r="BD8" i="6"/>
  <c r="DO8" i="6" s="1"/>
  <c r="BD7" i="6"/>
  <c r="DO7" i="6" s="1"/>
  <c r="CI8" i="6"/>
  <c r="BD28" i="6"/>
  <c r="DO28" i="6" s="1"/>
  <c r="BD9" i="6"/>
  <c r="DO9" i="6" s="1"/>
  <c r="BD27" i="6"/>
  <c r="DO27" i="6" s="1"/>
  <c r="CI24" i="6"/>
  <c r="M5" i="6"/>
  <c r="CI30" i="6"/>
  <c r="BD6" i="6"/>
  <c r="DO6" i="6" s="1"/>
  <c r="CI26" i="6"/>
  <c r="BC26" i="6"/>
  <c r="DN26" i="6" s="1"/>
  <c r="DM24" i="6"/>
  <c r="BC25" i="6"/>
  <c r="DN25" i="6" s="1"/>
  <c r="BC9" i="6"/>
  <c r="DN9" i="6" s="1"/>
  <c r="CH27" i="6"/>
  <c r="BC30" i="6"/>
  <c r="DN30" i="6" s="1"/>
  <c r="BC27" i="6"/>
  <c r="DN27" i="6" s="1"/>
  <c r="CH6" i="6"/>
  <c r="L5" i="6"/>
  <c r="CH25" i="6"/>
  <c r="CH7" i="6"/>
  <c r="CH28" i="6"/>
  <c r="CH8" i="6"/>
  <c r="BC28" i="6"/>
  <c r="DN28" i="6" s="1"/>
  <c r="BC8" i="6"/>
  <c r="DN8" i="6" s="1"/>
  <c r="CH30" i="6"/>
  <c r="CH24" i="6"/>
  <c r="BC6" i="6"/>
  <c r="DN6" i="6" s="1"/>
  <c r="BC29" i="6"/>
  <c r="DN29" i="6" s="1"/>
  <c r="BC7" i="6"/>
  <c r="DN7" i="6" s="1"/>
  <c r="CH29" i="6"/>
  <c r="CH26" i="6"/>
  <c r="CG30" i="6"/>
  <c r="CG6" i="6"/>
  <c r="CG7" i="6"/>
  <c r="CG28" i="6"/>
  <c r="BB29" i="6"/>
  <c r="DM29" i="6" s="1"/>
  <c r="BB28" i="6"/>
  <c r="DM28" i="6" s="1"/>
  <c r="BB30" i="6"/>
  <c r="DM30" i="6" s="1"/>
  <c r="BB8" i="6"/>
  <c r="DM8" i="6" s="1"/>
  <c r="BB25" i="6"/>
  <c r="DM25" i="6" s="1"/>
  <c r="BB26" i="6"/>
  <c r="DM26" i="6" s="1"/>
  <c r="DL24" i="6"/>
  <c r="CG25" i="6"/>
  <c r="CG29" i="6"/>
  <c r="CG26" i="6"/>
  <c r="BB27" i="6"/>
  <c r="DM27" i="6" s="1"/>
  <c r="BB9" i="6"/>
  <c r="DM9" i="6" s="1"/>
  <c r="CG27" i="6"/>
  <c r="K5" i="6"/>
  <c r="BB6" i="6"/>
  <c r="DM6" i="6" s="1"/>
  <c r="CG8" i="6"/>
  <c r="CG24" i="6"/>
  <c r="BB7" i="6"/>
  <c r="DM7" i="6" s="1"/>
  <c r="CF30" i="6"/>
  <c r="CF27" i="6"/>
  <c r="J5" i="6"/>
  <c r="CF26" i="6"/>
  <c r="BA28" i="6"/>
  <c r="DL28" i="6" s="1"/>
  <c r="BA30" i="6"/>
  <c r="DL30" i="6" s="1"/>
  <c r="BA7" i="6"/>
  <c r="DL7" i="6" s="1"/>
  <c r="BA26" i="6"/>
  <c r="DL26" i="6" s="1"/>
  <c r="BA8" i="6"/>
  <c r="DL8" i="6" s="1"/>
  <c r="CF29" i="6"/>
  <c r="CF6" i="6"/>
  <c r="CF25" i="6"/>
  <c r="BA27" i="6"/>
  <c r="DL27" i="6" s="1"/>
  <c r="BA9" i="6"/>
  <c r="DL9" i="6" s="1"/>
  <c r="CF7" i="6"/>
  <c r="DK24" i="6"/>
  <c r="CF8" i="6"/>
  <c r="BA6" i="6"/>
  <c r="DL6" i="6" s="1"/>
  <c r="CF28" i="6"/>
  <c r="CF24" i="6"/>
  <c r="BA25" i="6"/>
  <c r="DL25" i="6" s="1"/>
  <c r="BA29" i="6"/>
  <c r="DL29" i="6" s="1"/>
  <c r="AZ30" i="6"/>
  <c r="DK30" i="6" s="1"/>
  <c r="AZ26" i="6"/>
  <c r="DK26" i="6" s="1"/>
  <c r="CE29" i="6"/>
  <c r="AZ7" i="6"/>
  <c r="DK7" i="6" s="1"/>
  <c r="AZ29" i="6"/>
  <c r="DK29" i="6" s="1"/>
  <c r="CE30" i="6"/>
  <c r="CE24" i="6"/>
  <c r="AZ25" i="6"/>
  <c r="DK25" i="6" s="1"/>
  <c r="AZ8" i="6"/>
  <c r="DK8" i="6" s="1"/>
  <c r="CE7" i="6"/>
  <c r="CE8" i="6"/>
  <c r="DJ24" i="6"/>
  <c r="CE6" i="6"/>
  <c r="CE25" i="6"/>
  <c r="CE26" i="6"/>
  <c r="AZ6" i="6"/>
  <c r="DK6" i="6" s="1"/>
  <c r="CE28" i="6"/>
  <c r="AZ9" i="6"/>
  <c r="DK9" i="6" s="1"/>
  <c r="AZ27" i="6"/>
  <c r="DK27" i="6" s="1"/>
  <c r="I5" i="6"/>
  <c r="CE27" i="6"/>
  <c r="AZ28" i="6"/>
  <c r="DK28" i="6" s="1"/>
  <c r="AY8" i="6"/>
  <c r="DJ8" i="6" s="1"/>
  <c r="AY29" i="6"/>
  <c r="DJ29" i="6" s="1"/>
  <c r="CD6" i="6"/>
  <c r="AY25" i="6"/>
  <c r="DJ25" i="6" s="1"/>
  <c r="AY26" i="6"/>
  <c r="DJ26" i="6" s="1"/>
  <c r="CD8" i="6"/>
  <c r="AY6" i="6"/>
  <c r="DJ6" i="6" s="1"/>
  <c r="AY7" i="6"/>
  <c r="DJ7" i="6" s="1"/>
  <c r="CD7" i="6"/>
  <c r="CD24" i="6"/>
  <c r="AY9" i="6"/>
  <c r="DJ9" i="6" s="1"/>
  <c r="DI24" i="6"/>
  <c r="CD28" i="6"/>
  <c r="CD25" i="6"/>
  <c r="CD29" i="6"/>
  <c r="AY30" i="6"/>
  <c r="DJ30" i="6" s="1"/>
  <c r="AY28" i="6"/>
  <c r="DJ28" i="6" s="1"/>
  <c r="CD27" i="6"/>
  <c r="CD26" i="6"/>
  <c r="CD30" i="6"/>
  <c r="H5" i="6"/>
  <c r="AY27" i="6"/>
  <c r="DJ27" i="6" s="1"/>
  <c r="AX9" i="6"/>
  <c r="DI9" i="6" s="1"/>
  <c r="AX29" i="6"/>
  <c r="DI29" i="6" s="1"/>
  <c r="CC28" i="6"/>
  <c r="AX28" i="6"/>
  <c r="DI28" i="6" s="1"/>
  <c r="CC30" i="6"/>
  <c r="AX30" i="6"/>
  <c r="DI30" i="6" s="1"/>
  <c r="AX26" i="6"/>
  <c r="DI26" i="6" s="1"/>
  <c r="CC29" i="6"/>
  <c r="AX6" i="6"/>
  <c r="DI6" i="6" s="1"/>
  <c r="DH24" i="6"/>
  <c r="CC6" i="6"/>
  <c r="G5" i="6"/>
  <c r="AX27" i="6"/>
  <c r="DI27" i="6" s="1"/>
  <c r="AX7" i="6"/>
  <c r="DI7" i="6" s="1"/>
  <c r="CC24" i="6"/>
  <c r="CC7" i="6"/>
  <c r="AX8" i="6"/>
  <c r="DI8" i="6" s="1"/>
  <c r="CC26" i="6"/>
  <c r="CC27" i="6"/>
  <c r="CC8" i="6"/>
  <c r="AX25" i="6"/>
  <c r="DI25" i="6" s="1"/>
  <c r="CC25" i="6"/>
  <c r="CB30" i="6"/>
  <c r="CB28" i="6"/>
  <c r="AW26" i="6"/>
  <c r="DH26" i="6" s="1"/>
  <c r="AW30" i="6"/>
  <c r="DH30" i="6" s="1"/>
  <c r="CB29" i="6"/>
  <c r="CB24" i="6"/>
  <c r="F5" i="6"/>
  <c r="AW29" i="6"/>
  <c r="DH29" i="6" s="1"/>
  <c r="AW8" i="6"/>
  <c r="DH8" i="6" s="1"/>
  <c r="CB7" i="6"/>
  <c r="AW28" i="6"/>
  <c r="DH28" i="6" s="1"/>
  <c r="CB26" i="6"/>
  <c r="CB25" i="6"/>
  <c r="AW7" i="6"/>
  <c r="DH7" i="6" s="1"/>
  <c r="CB8" i="6"/>
  <c r="CB27" i="6"/>
  <c r="AW9" i="6"/>
  <c r="DH9" i="6" s="1"/>
  <c r="AW25" i="6"/>
  <c r="DH25" i="6" s="1"/>
  <c r="DG24" i="6"/>
  <c r="AW27" i="6"/>
  <c r="DH27" i="6" s="1"/>
  <c r="AW6" i="6"/>
  <c r="DH6" i="6" s="1"/>
  <c r="CB6" i="6"/>
  <c r="CA28" i="6"/>
  <c r="CA30" i="6"/>
  <c r="AV28" i="6"/>
  <c r="DG28" i="6" s="1"/>
  <c r="CA25" i="6"/>
  <c r="CA8" i="6"/>
  <c r="AV8" i="6"/>
  <c r="DG8" i="6" s="1"/>
  <c r="DF24" i="6"/>
  <c r="AV29" i="6"/>
  <c r="DG29" i="6" s="1"/>
  <c r="CA7" i="6"/>
  <c r="AV25" i="6"/>
  <c r="DG25" i="6" s="1"/>
  <c r="CA26" i="6"/>
  <c r="AV7" i="6"/>
  <c r="DG7" i="6" s="1"/>
  <c r="AV30" i="6"/>
  <c r="DG30" i="6" s="1"/>
  <c r="CA24" i="6"/>
  <c r="CA6" i="6"/>
  <c r="AV27" i="6"/>
  <c r="DG27" i="6" s="1"/>
  <c r="AV6" i="6"/>
  <c r="DG6" i="6" s="1"/>
  <c r="AV9" i="6"/>
  <c r="DG9" i="6" s="1"/>
  <c r="CA29" i="6"/>
  <c r="CA27" i="6"/>
  <c r="AV26" i="6"/>
  <c r="DG26" i="6" s="1"/>
  <c r="E5" i="6"/>
  <c r="BZ7" i="6"/>
  <c r="BZ29" i="6"/>
  <c r="AU8" i="6"/>
  <c r="DF8" i="6" s="1"/>
  <c r="AU7" i="6"/>
  <c r="DF7" i="6" s="1"/>
  <c r="BZ6" i="6"/>
  <c r="BZ24" i="6"/>
  <c r="AU26" i="6"/>
  <c r="DF26" i="6" s="1"/>
  <c r="AU28" i="6"/>
  <c r="DF28" i="6" s="1"/>
  <c r="AU27" i="6"/>
  <c r="DF27" i="6" s="1"/>
  <c r="BZ26" i="6"/>
  <c r="DE24" i="6"/>
  <c r="AU25" i="6"/>
  <c r="DF25" i="6" s="1"/>
  <c r="AU9" i="6"/>
  <c r="DF9" i="6" s="1"/>
  <c r="AU30" i="6"/>
  <c r="DF30" i="6" s="1"/>
  <c r="BZ25" i="6"/>
  <c r="AU6" i="6"/>
  <c r="DF6" i="6" s="1"/>
  <c r="BZ27" i="6"/>
  <c r="BZ8" i="6"/>
  <c r="AU29" i="6"/>
  <c r="DF29" i="6" s="1"/>
  <c r="BZ30" i="6"/>
  <c r="D5" i="6"/>
  <c r="BZ28" i="6"/>
  <c r="C5" i="6"/>
  <c r="AT6" i="6"/>
  <c r="DE6" i="6" s="1"/>
  <c r="BY6" i="6"/>
  <c r="AT7" i="6"/>
  <c r="DE7" i="6" s="1"/>
  <c r="BY7" i="6"/>
  <c r="AT27" i="6"/>
  <c r="DE27" i="6" s="1"/>
  <c r="AT8" i="6"/>
  <c r="DE8" i="6" s="1"/>
  <c r="BY8" i="6"/>
  <c r="BY29" i="6"/>
  <c r="AT29" i="6"/>
  <c r="DE29" i="6" s="1"/>
  <c r="BY25" i="6"/>
  <c r="BY24" i="6"/>
  <c r="AT9" i="6"/>
  <c r="DE9" i="6" s="1"/>
  <c r="BY27" i="6"/>
  <c r="AT28" i="6"/>
  <c r="DE28" i="6" s="1"/>
  <c r="DD24" i="6"/>
  <c r="BY28" i="6"/>
  <c r="AT25" i="6"/>
  <c r="DE25" i="6" s="1"/>
  <c r="AT30" i="6"/>
  <c r="DE30" i="6" s="1"/>
  <c r="AT26" i="6"/>
  <c r="DE26" i="6" s="1"/>
  <c r="BY30" i="6"/>
  <c r="BY26" i="6"/>
  <c r="AS6" i="6"/>
  <c r="DD6" i="6" s="1"/>
  <c r="B5" i="6"/>
  <c r="BX27" i="6"/>
  <c r="BX29" i="6"/>
  <c r="AS27" i="6"/>
  <c r="DD27" i="6" s="1"/>
  <c r="AS9" i="6"/>
  <c r="DD9" i="6" s="1"/>
  <c r="AS30" i="6"/>
  <c r="DD30" i="6" s="1"/>
  <c r="BX24" i="6"/>
  <c r="AS25" i="6"/>
  <c r="DD25" i="6" s="1"/>
  <c r="AS28" i="6"/>
  <c r="DD28" i="6" s="1"/>
  <c r="BX28" i="6"/>
  <c r="BX25" i="6"/>
  <c r="BX8" i="6"/>
  <c r="AS8" i="6"/>
  <c r="DD8" i="6" s="1"/>
  <c r="BX7" i="6"/>
  <c r="AS29" i="6"/>
  <c r="DD29" i="6" s="1"/>
  <c r="BX26" i="6"/>
  <c r="AS7" i="6"/>
  <c r="DD7" i="6" s="1"/>
  <c r="AS26" i="6"/>
  <c r="DD26" i="6" s="1"/>
  <c r="BX30" i="6"/>
  <c r="BX6" i="6"/>
  <c r="AH30" i="5"/>
  <c r="AJ30" i="5" s="1"/>
  <c r="AI30" i="5"/>
  <c r="AK30" i="5"/>
  <c r="AL30" i="5"/>
  <c r="AM30" i="5"/>
  <c r="AN30" i="5"/>
  <c r="AO30" i="5"/>
  <c r="AP30" i="5"/>
  <c r="AQ30" i="5"/>
  <c r="AQ29" i="5"/>
  <c r="AO29" i="5"/>
  <c r="AN29" i="5"/>
  <c r="AM29" i="5"/>
  <c r="AL29" i="5"/>
  <c r="AK29" i="5"/>
  <c r="AI29" i="5"/>
  <c r="AH29" i="5"/>
  <c r="AJ29" i="5" s="1"/>
  <c r="AP29" i="5"/>
  <c r="AM28" i="5"/>
  <c r="AQ28" i="5"/>
  <c r="AP28" i="5"/>
  <c r="AO28" i="5"/>
  <c r="AN28" i="5"/>
  <c r="AL28" i="5"/>
  <c r="AK28" i="5"/>
  <c r="AI28" i="5"/>
  <c r="AH28" i="5"/>
  <c r="AJ28" i="5" s="1"/>
  <c r="AP27" i="5"/>
  <c r="AK27" i="5"/>
  <c r="AH27" i="5"/>
  <c r="AJ27" i="5" s="1"/>
  <c r="AQ27" i="5"/>
  <c r="AI27" i="5"/>
  <c r="AO27" i="5"/>
  <c r="AL27" i="5"/>
  <c r="AN27" i="5"/>
  <c r="AM27" i="5"/>
  <c r="AH26" i="5"/>
  <c r="AJ26" i="5"/>
  <c r="AK26" i="5"/>
  <c r="AM26" i="5"/>
  <c r="AN26" i="5"/>
  <c r="AO26" i="5"/>
  <c r="AP26" i="5"/>
  <c r="AQ26" i="5"/>
  <c r="AI26" i="5"/>
  <c r="AL26" i="5"/>
  <c r="AQ25" i="5"/>
  <c r="AP25" i="5"/>
  <c r="AH25" i="5"/>
  <c r="AK25" i="5"/>
  <c r="AL25" i="5"/>
  <c r="AM25" i="5"/>
  <c r="AN25" i="5"/>
  <c r="AI25" i="5"/>
  <c r="AJ25" i="5"/>
  <c r="AO25" i="5"/>
  <c r="AI24" i="5"/>
  <c r="AH24" i="5"/>
  <c r="AO24" i="5"/>
  <c r="AL24" i="5"/>
  <c r="AN24" i="5"/>
  <c r="AJ24" i="5"/>
  <c r="AQ24" i="5"/>
  <c r="AP24" i="5"/>
  <c r="AM24" i="5"/>
  <c r="AK24" i="5"/>
  <c r="AP23" i="5"/>
  <c r="AO23" i="5"/>
  <c r="AN23" i="5"/>
  <c r="AM23" i="5"/>
  <c r="AL23" i="5"/>
  <c r="AK23" i="5"/>
  <c r="AI23" i="5"/>
  <c r="AH23" i="5"/>
  <c r="AJ23" i="5" s="1"/>
  <c r="AQ23" i="5"/>
  <c r="AL22" i="5"/>
  <c r="AM22" i="5"/>
  <c r="AN22" i="5"/>
  <c r="AO22" i="5"/>
  <c r="AP22" i="5"/>
  <c r="AH22" i="5"/>
  <c r="AI22" i="5"/>
  <c r="AQ22" i="5"/>
  <c r="AJ22" i="5"/>
  <c r="AK22" i="5"/>
  <c r="AO21" i="5"/>
  <c r="AP21" i="5"/>
  <c r="AI21" i="5"/>
  <c r="AK21" i="5"/>
  <c r="AL21" i="5"/>
  <c r="AM21" i="5"/>
  <c r="AN21" i="5"/>
  <c r="AH21" i="5"/>
  <c r="AJ21" i="5" s="1"/>
  <c r="AQ21" i="5"/>
  <c r="AH20" i="5"/>
  <c r="AJ20" i="5" s="1"/>
  <c r="AI20" i="5"/>
  <c r="AK20" i="5"/>
  <c r="AP20" i="5"/>
  <c r="AQ20" i="5"/>
  <c r="AL20" i="5"/>
  <c r="AM20" i="5"/>
  <c r="AN20" i="5"/>
  <c r="AO20" i="5"/>
  <c r="AN19" i="5"/>
  <c r="AM19" i="5"/>
  <c r="AL19" i="5"/>
  <c r="AK19" i="5"/>
  <c r="AO19" i="5"/>
  <c r="AQ19" i="5"/>
  <c r="AI19" i="5"/>
  <c r="AH19" i="5"/>
  <c r="AJ19" i="5" s="1"/>
  <c r="AP19" i="5"/>
  <c r="AP18" i="5"/>
  <c r="AO18" i="5"/>
  <c r="AN18" i="5"/>
  <c r="AM18" i="5"/>
  <c r="AL18" i="5"/>
  <c r="AI18" i="5"/>
  <c r="AQ18" i="5"/>
  <c r="AK18" i="5"/>
  <c r="AH18" i="5"/>
  <c r="AJ18" i="5" s="1"/>
  <c r="AH17" i="5"/>
  <c r="AQ17" i="5"/>
  <c r="AI17" i="5"/>
  <c r="AJ17" i="5"/>
  <c r="AK17" i="5"/>
  <c r="AL17" i="5"/>
  <c r="AM17" i="5"/>
  <c r="AN17" i="5"/>
  <c r="AO17" i="5"/>
  <c r="AP17" i="5"/>
  <c r="AM16" i="5"/>
  <c r="AL16" i="5"/>
  <c r="AK16" i="5"/>
  <c r="AI16" i="5"/>
  <c r="AN16" i="5"/>
  <c r="AQ16" i="5"/>
  <c r="AP16" i="5"/>
  <c r="AH16" i="5"/>
  <c r="AJ16" i="5" s="1"/>
  <c r="AO16" i="5"/>
  <c r="AI15" i="5"/>
  <c r="AQ15" i="5"/>
  <c r="AP15" i="5"/>
  <c r="AK15" i="5"/>
  <c r="AL15" i="5"/>
  <c r="AH15" i="5"/>
  <c r="AJ15" i="5" s="1"/>
  <c r="AM15" i="5"/>
  <c r="AN15" i="5"/>
  <c r="AO15" i="5"/>
  <c r="AO14" i="5"/>
  <c r="AK14" i="5"/>
  <c r="AI14" i="5"/>
  <c r="AH14" i="5"/>
  <c r="AJ14" i="5" s="1"/>
  <c r="AM14" i="5"/>
  <c r="AN14" i="5"/>
  <c r="AP14" i="5"/>
  <c r="AQ14" i="5"/>
  <c r="AL14" i="5"/>
  <c r="AH13" i="5"/>
  <c r="AO13" i="5"/>
  <c r="AQ13" i="5"/>
  <c r="AP13" i="5"/>
  <c r="AN13" i="5"/>
  <c r="AM13" i="5"/>
  <c r="AL13" i="5"/>
  <c r="AK13" i="5"/>
  <c r="AJ13" i="5"/>
  <c r="AI13" i="5"/>
  <c r="AP12" i="5"/>
  <c r="AO12" i="5"/>
  <c r="AN12" i="5"/>
  <c r="AM12" i="5"/>
  <c r="AL12" i="5"/>
  <c r="AK12" i="5"/>
  <c r="AH12" i="5"/>
  <c r="AJ12" i="5" s="1"/>
  <c r="AI12" i="5"/>
  <c r="AQ12" i="5"/>
  <c r="AQ11" i="5"/>
  <c r="AP11" i="5"/>
  <c r="AO11" i="5"/>
  <c r="AN11" i="5"/>
  <c r="AM11" i="5"/>
  <c r="AL11" i="5"/>
  <c r="AK11" i="5"/>
  <c r="AI11" i="5"/>
  <c r="AH11" i="5"/>
  <c r="AJ11" i="5" s="1"/>
  <c r="AH10" i="5"/>
  <c r="AM10" i="5"/>
  <c r="AQ10" i="5"/>
  <c r="AP10" i="5"/>
  <c r="AO10" i="5"/>
  <c r="AN10" i="5"/>
  <c r="AL10" i="5"/>
  <c r="AK10" i="5"/>
  <c r="AJ10" i="5"/>
  <c r="AI10" i="5"/>
  <c r="AH9" i="5"/>
  <c r="AQ9" i="5"/>
  <c r="AP9" i="5"/>
  <c r="AO9" i="5"/>
  <c r="AN9" i="5"/>
  <c r="AM9" i="5"/>
  <c r="AL9" i="5"/>
  <c r="AK9" i="5"/>
  <c r="AJ9" i="5"/>
  <c r="AI9" i="5"/>
  <c r="AQ8" i="5"/>
  <c r="AP8" i="5"/>
  <c r="AO8" i="5"/>
  <c r="AN8" i="5"/>
  <c r="AM8" i="5"/>
  <c r="AL8" i="5"/>
  <c r="AK8" i="5"/>
  <c r="AI8" i="5"/>
  <c r="AH8" i="5"/>
  <c r="AJ8" i="5" s="1"/>
  <c r="AN7" i="5"/>
  <c r="AQ7" i="5"/>
  <c r="AP7" i="5"/>
  <c r="AO7" i="5"/>
  <c r="AM7" i="5"/>
  <c r="AL7" i="5"/>
  <c r="AK7" i="5"/>
  <c r="AI7" i="5"/>
  <c r="AH7" i="5"/>
  <c r="AJ7" i="5" s="1"/>
  <c r="AH6" i="5"/>
  <c r="AQ6" i="5"/>
  <c r="AP6" i="5"/>
  <c r="AO6" i="5"/>
  <c r="AN6" i="5"/>
  <c r="AM6" i="5"/>
  <c r="AL6" i="5"/>
  <c r="AK6" i="5"/>
  <c r="AJ6" i="5"/>
  <c r="AI6" i="5"/>
  <c r="EG20" i="5"/>
  <c r="EG16" i="5"/>
  <c r="AF43" i="5"/>
  <c r="EG11" i="5"/>
  <c r="EG27" i="5"/>
  <c r="EG12" i="5"/>
  <c r="EG13" i="5"/>
  <c r="EG28" i="5"/>
  <c r="EG10" i="5"/>
  <c r="AF42" i="5"/>
  <c r="AF37" i="5"/>
  <c r="EG14" i="5"/>
  <c r="EG15" i="5"/>
  <c r="AF36" i="5"/>
  <c r="AF44" i="5"/>
  <c r="EG9" i="5"/>
  <c r="EG18" i="5"/>
  <c r="AF35" i="5"/>
  <c r="EG29" i="5"/>
  <c r="EG24" i="5"/>
  <c r="EG25" i="5"/>
  <c r="AF5" i="5"/>
  <c r="EG26" i="5"/>
  <c r="EG7" i="5"/>
  <c r="EG30" i="5"/>
  <c r="AF33" i="5"/>
  <c r="AF34" i="5"/>
  <c r="EG8" i="5"/>
  <c r="EG23" i="5"/>
  <c r="EG19" i="5"/>
  <c r="EG17" i="5"/>
  <c r="EG6" i="5"/>
  <c r="EG22" i="5"/>
  <c r="EG21" i="5"/>
  <c r="EF21" i="5"/>
  <c r="EF20" i="5"/>
  <c r="EF6" i="5"/>
  <c r="EF19" i="5"/>
  <c r="EF18" i="5"/>
  <c r="EF10" i="5"/>
  <c r="AE44" i="5"/>
  <c r="EF15" i="5"/>
  <c r="AE43" i="5"/>
  <c r="AE42" i="5"/>
  <c r="AE5" i="5"/>
  <c r="AE37" i="5"/>
  <c r="AE36" i="5"/>
  <c r="EF17" i="5"/>
  <c r="AE35" i="5"/>
  <c r="AE34" i="5"/>
  <c r="AE33" i="5"/>
  <c r="EF30" i="5"/>
  <c r="EF14" i="5"/>
  <c r="EF9" i="5"/>
  <c r="EF29" i="5"/>
  <c r="EF28" i="5"/>
  <c r="EF27" i="5"/>
  <c r="EF16" i="5"/>
  <c r="EF13" i="5"/>
  <c r="EF8" i="5"/>
  <c r="EF26" i="5"/>
  <c r="EF25" i="5"/>
  <c r="EF12" i="5"/>
  <c r="EF24" i="5"/>
  <c r="EF23" i="5"/>
  <c r="EF7" i="5"/>
  <c r="EF22" i="5"/>
  <c r="EF11" i="5"/>
  <c r="EE22" i="5"/>
  <c r="EE14" i="5"/>
  <c r="AD34" i="5"/>
  <c r="EE23" i="5"/>
  <c r="AD44" i="5"/>
  <c r="AD37" i="5"/>
  <c r="EE12" i="5"/>
  <c r="EE16" i="5"/>
  <c r="AD5" i="5"/>
  <c r="EE18" i="5"/>
  <c r="EE8" i="5"/>
  <c r="EE26" i="5"/>
  <c r="EE10" i="5"/>
  <c r="EE27" i="5"/>
  <c r="AD35" i="5"/>
  <c r="EE20" i="5"/>
  <c r="AD33" i="5"/>
  <c r="AD36" i="5"/>
  <c r="EE21" i="5"/>
  <c r="EE19" i="5"/>
  <c r="AD43" i="5"/>
  <c r="EE29" i="5"/>
  <c r="EE24" i="5"/>
  <c r="EE9" i="5"/>
  <c r="EE28" i="5"/>
  <c r="EE7" i="5"/>
  <c r="EE15" i="5"/>
  <c r="EE6" i="5"/>
  <c r="EE17" i="5"/>
  <c r="EE30" i="5"/>
  <c r="AD42" i="5"/>
  <c r="EE25" i="5"/>
  <c r="EE11" i="5"/>
  <c r="EE13" i="5"/>
  <c r="CY28" i="5"/>
  <c r="CZ28" i="5" s="1"/>
  <c r="DA28" i="5" s="1"/>
  <c r="DB28" i="5" s="1"/>
  <c r="BT8" i="5"/>
  <c r="BU8" i="5" s="1"/>
  <c r="BV8" i="5" s="1"/>
  <c r="BW8" i="5" s="1"/>
  <c r="DC8" i="6" s="1"/>
  <c r="CY27" i="5"/>
  <c r="CZ27" i="5" s="1"/>
  <c r="DA27" i="5" s="1"/>
  <c r="DB27" i="5" s="1"/>
  <c r="CY7" i="5"/>
  <c r="CZ7" i="5" s="1"/>
  <c r="DA7" i="5" s="1"/>
  <c r="DB7" i="5" s="1"/>
  <c r="BT27" i="5"/>
  <c r="BU27" i="5" s="1"/>
  <c r="BV27" i="5" s="1"/>
  <c r="BW27" i="5" s="1"/>
  <c r="DC27" i="6" s="1"/>
  <c r="CY23" i="5"/>
  <c r="CZ23" i="5" s="1"/>
  <c r="DA23" i="5" s="1"/>
  <c r="DB23" i="5" s="1"/>
  <c r="CY22" i="5"/>
  <c r="CZ22" i="5" s="1"/>
  <c r="DA22" i="5" s="1"/>
  <c r="DB22" i="5" s="1"/>
  <c r="BT15" i="5"/>
  <c r="BU15" i="5" s="1"/>
  <c r="BV15" i="5" s="1"/>
  <c r="BW15" i="5" s="1"/>
  <c r="DC15" i="6" s="1"/>
  <c r="AC43" i="5"/>
  <c r="CY20" i="5"/>
  <c r="CZ20" i="5" s="1"/>
  <c r="DA20" i="5" s="1"/>
  <c r="DB20" i="5" s="1"/>
  <c r="AC5" i="5"/>
  <c r="BT10" i="5"/>
  <c r="BU10" i="5" s="1"/>
  <c r="BV10" i="5" s="1"/>
  <c r="BW10" i="5" s="1"/>
  <c r="DC10" i="6" s="1"/>
  <c r="CY8" i="5"/>
  <c r="CZ8" i="5" s="1"/>
  <c r="DA8" i="5" s="1"/>
  <c r="DB8" i="5" s="1"/>
  <c r="CY16" i="5"/>
  <c r="CZ16" i="5" s="1"/>
  <c r="DA16" i="5" s="1"/>
  <c r="DB16" i="5" s="1"/>
  <c r="CY15" i="5"/>
  <c r="CZ15" i="5" s="1"/>
  <c r="DA15" i="5" s="1"/>
  <c r="DB15" i="5" s="1"/>
  <c r="AC33" i="5"/>
  <c r="BT6" i="5"/>
  <c r="BU6" i="5" s="1"/>
  <c r="BV6" i="5" s="1"/>
  <c r="BW6" i="5" s="1"/>
  <c r="DC6" i="6" s="1"/>
  <c r="BT23" i="5"/>
  <c r="BU23" i="5" s="1"/>
  <c r="BV23" i="5" s="1"/>
  <c r="BW23" i="5" s="1"/>
  <c r="DC23" i="6" s="1"/>
  <c r="BT9" i="5"/>
  <c r="BU9" i="5" s="1"/>
  <c r="BV9" i="5" s="1"/>
  <c r="BW9" i="5" s="1"/>
  <c r="DC9" i="6" s="1"/>
  <c r="CY26" i="5"/>
  <c r="CZ26" i="5" s="1"/>
  <c r="DA26" i="5" s="1"/>
  <c r="DB26" i="5" s="1"/>
  <c r="CY6" i="5"/>
  <c r="CZ6" i="5" s="1"/>
  <c r="DA6" i="5" s="1"/>
  <c r="DB6" i="5" s="1"/>
  <c r="BT25" i="5"/>
  <c r="BU25" i="5" s="1"/>
  <c r="BV25" i="5" s="1"/>
  <c r="BW25" i="5" s="1"/>
  <c r="DC25" i="6" s="1"/>
  <c r="BT13" i="5"/>
  <c r="BU13" i="5" s="1"/>
  <c r="BV13" i="5" s="1"/>
  <c r="BW13" i="5" s="1"/>
  <c r="DC13" i="6" s="1"/>
  <c r="CY14" i="5"/>
  <c r="CZ14" i="5" s="1"/>
  <c r="DA14" i="5" s="1"/>
  <c r="DB14" i="5" s="1"/>
  <c r="BT24" i="5"/>
  <c r="BU24" i="5" s="1"/>
  <c r="BV24" i="5" s="1"/>
  <c r="BW24" i="5" s="1"/>
  <c r="DC24" i="6" s="1"/>
  <c r="BT26" i="5"/>
  <c r="BU26" i="5" s="1"/>
  <c r="BV26" i="5" s="1"/>
  <c r="BW26" i="5" s="1"/>
  <c r="DC26" i="6" s="1"/>
  <c r="BT21" i="5"/>
  <c r="BU21" i="5" s="1"/>
  <c r="BV21" i="5" s="1"/>
  <c r="BW21" i="5" s="1"/>
  <c r="DC21" i="6" s="1"/>
  <c r="BT19" i="5"/>
  <c r="BU19" i="5" s="1"/>
  <c r="BV19" i="5" s="1"/>
  <c r="BW19" i="5" s="1"/>
  <c r="DC19" i="6" s="1"/>
  <c r="BT7" i="5"/>
  <c r="BU7" i="5" s="1"/>
  <c r="BV7" i="5" s="1"/>
  <c r="BW7" i="5" s="1"/>
  <c r="DC7" i="6" s="1"/>
  <c r="CY30" i="5"/>
  <c r="CZ30" i="5" s="1"/>
  <c r="DA30" i="5" s="1"/>
  <c r="DB30" i="5" s="1"/>
  <c r="CY9" i="5"/>
  <c r="CZ9" i="5" s="1"/>
  <c r="DA9" i="5" s="1"/>
  <c r="DB9" i="5" s="1"/>
  <c r="CY11" i="5"/>
  <c r="CZ11" i="5" s="1"/>
  <c r="DA11" i="5" s="1"/>
  <c r="DB11" i="5" s="1"/>
  <c r="CY12" i="5"/>
  <c r="CZ12" i="5" s="1"/>
  <c r="DA12" i="5" s="1"/>
  <c r="DB12" i="5" s="1"/>
  <c r="CY13" i="5"/>
  <c r="CZ13" i="5" s="1"/>
  <c r="DA13" i="5" s="1"/>
  <c r="DB13" i="5" s="1"/>
  <c r="CY17" i="5"/>
  <c r="CZ17" i="5" s="1"/>
  <c r="DA17" i="5" s="1"/>
  <c r="DB17" i="5" s="1"/>
  <c r="AC44" i="5"/>
  <c r="CY25" i="5"/>
  <c r="CZ25" i="5" s="1"/>
  <c r="DA25" i="5" s="1"/>
  <c r="DB25" i="5" s="1"/>
  <c r="BT29" i="5"/>
  <c r="BU29" i="5" s="1"/>
  <c r="BV29" i="5" s="1"/>
  <c r="BW29" i="5" s="1"/>
  <c r="DC29" i="6" s="1"/>
  <c r="BT16" i="5"/>
  <c r="BU16" i="5" s="1"/>
  <c r="BV16" i="5" s="1"/>
  <c r="BW16" i="5" s="1"/>
  <c r="DC16" i="6" s="1"/>
  <c r="BT14" i="5"/>
  <c r="BU14" i="5" s="1"/>
  <c r="BV14" i="5" s="1"/>
  <c r="BW14" i="5" s="1"/>
  <c r="DC14" i="6" s="1"/>
  <c r="BT18" i="5"/>
  <c r="BU18" i="5" s="1"/>
  <c r="BV18" i="5" s="1"/>
  <c r="BW18" i="5" s="1"/>
  <c r="DC18" i="6" s="1"/>
  <c r="BT30" i="5"/>
  <c r="BU30" i="5" s="1"/>
  <c r="BV30" i="5" s="1"/>
  <c r="BW30" i="5" s="1"/>
  <c r="DC30" i="6" s="1"/>
  <c r="BT12" i="5"/>
  <c r="BU12" i="5" s="1"/>
  <c r="BV12" i="5" s="1"/>
  <c r="BW12" i="5" s="1"/>
  <c r="DC12" i="6" s="1"/>
  <c r="AC36" i="5"/>
  <c r="BT22" i="5"/>
  <c r="BU22" i="5" s="1"/>
  <c r="BV22" i="5" s="1"/>
  <c r="BW22" i="5" s="1"/>
  <c r="DC22" i="6" s="1"/>
  <c r="CY21" i="5"/>
  <c r="CZ21" i="5" s="1"/>
  <c r="DA21" i="5" s="1"/>
  <c r="DB21" i="5" s="1"/>
  <c r="CY19" i="5"/>
  <c r="CZ19" i="5" s="1"/>
  <c r="DA19" i="5" s="1"/>
  <c r="DB19" i="5" s="1"/>
  <c r="BT20" i="5"/>
  <c r="BU20" i="5" s="1"/>
  <c r="BV20" i="5" s="1"/>
  <c r="BW20" i="5" s="1"/>
  <c r="DC20" i="6" s="1"/>
  <c r="CY24" i="5"/>
  <c r="CZ24" i="5" s="1"/>
  <c r="DA24" i="5" s="1"/>
  <c r="DB24" i="5" s="1"/>
  <c r="CY18" i="5"/>
  <c r="CZ18" i="5" s="1"/>
  <c r="DA18" i="5" s="1"/>
  <c r="DB18" i="5" s="1"/>
  <c r="BT17" i="5"/>
  <c r="BU17" i="5" s="1"/>
  <c r="BV17" i="5" s="1"/>
  <c r="BW17" i="5" s="1"/>
  <c r="DC17" i="6" s="1"/>
  <c r="AC35" i="5"/>
  <c r="CY29" i="5"/>
  <c r="CZ29" i="5" s="1"/>
  <c r="DA29" i="5" s="1"/>
  <c r="DB29" i="5" s="1"/>
  <c r="BT28" i="5"/>
  <c r="BU28" i="5" s="1"/>
  <c r="BV28" i="5" s="1"/>
  <c r="BW28" i="5" s="1"/>
  <c r="DC28" i="6" s="1"/>
  <c r="AC37" i="5"/>
  <c r="CY10" i="5"/>
  <c r="CZ10" i="5" s="1"/>
  <c r="DA10" i="5" s="1"/>
  <c r="DB10" i="5" s="1"/>
  <c r="AC34" i="5"/>
  <c r="BT11" i="5"/>
  <c r="BU11" i="5" s="1"/>
  <c r="BV11" i="5" s="1"/>
  <c r="BW11" i="5" s="1"/>
  <c r="DC11" i="6" s="1"/>
  <c r="AC42" i="5"/>
  <c r="BS10" i="5"/>
  <c r="ED10" i="5" s="1"/>
  <c r="CX7" i="5"/>
  <c r="BS30" i="5"/>
  <c r="ED30" i="5" s="1"/>
  <c r="BS9" i="5"/>
  <c r="ED9" i="5" s="1"/>
  <c r="CX24" i="5"/>
  <c r="AB35" i="5"/>
  <c r="BS24" i="5"/>
  <c r="ED24" i="5" s="1"/>
  <c r="BS8" i="5"/>
  <c r="ED8" i="5" s="1"/>
  <c r="BS12" i="5"/>
  <c r="ED12" i="5" s="1"/>
  <c r="CX22" i="5"/>
  <c r="BS19" i="5"/>
  <c r="ED19" i="5" s="1"/>
  <c r="CX16" i="5"/>
  <c r="CX18" i="5"/>
  <c r="CX17" i="5"/>
  <c r="CX27" i="5"/>
  <c r="CX11" i="5"/>
  <c r="BS27" i="5"/>
  <c r="ED27" i="5" s="1"/>
  <c r="BS28" i="5"/>
  <c r="ED28" i="5" s="1"/>
  <c r="CX23" i="5"/>
  <c r="AB43" i="5"/>
  <c r="AB5" i="5"/>
  <c r="AB34" i="5"/>
  <c r="CX28" i="5"/>
  <c r="CX8" i="5"/>
  <c r="CX25" i="5"/>
  <c r="BS6" i="5"/>
  <c r="ED6" i="5" s="1"/>
  <c r="BS14" i="5"/>
  <c r="ED14" i="5" s="1"/>
  <c r="AB33" i="5"/>
  <c r="BS23" i="5"/>
  <c r="ED23" i="5" s="1"/>
  <c r="BS15" i="5"/>
  <c r="ED15" i="5" s="1"/>
  <c r="BS18" i="5"/>
  <c r="ED18" i="5" s="1"/>
  <c r="BS20" i="5"/>
  <c r="ED20" i="5" s="1"/>
  <c r="CX26" i="5"/>
  <c r="BS22" i="5"/>
  <c r="ED22" i="5" s="1"/>
  <c r="CX21" i="5"/>
  <c r="CX19" i="5"/>
  <c r="CX6" i="5"/>
  <c r="BS13" i="5"/>
  <c r="ED13" i="5" s="1"/>
  <c r="BS25" i="5"/>
  <c r="ED25" i="5" s="1"/>
  <c r="BS17" i="5"/>
  <c r="ED17" i="5" s="1"/>
  <c r="AB42" i="5"/>
  <c r="BS16" i="5"/>
  <c r="ED16" i="5" s="1"/>
  <c r="CX29" i="5"/>
  <c r="BS29" i="5"/>
  <c r="ED29" i="5" s="1"/>
  <c r="CX9" i="5"/>
  <c r="CX14" i="5"/>
  <c r="AB44" i="5"/>
  <c r="CX10" i="5"/>
  <c r="CX13" i="5"/>
  <c r="AB37" i="5"/>
  <c r="CX12" i="5"/>
  <c r="BS26" i="5"/>
  <c r="ED26" i="5" s="1"/>
  <c r="BS11" i="5"/>
  <c r="ED11" i="5" s="1"/>
  <c r="CX15" i="5"/>
  <c r="BS7" i="5"/>
  <c r="ED7" i="5" s="1"/>
  <c r="AB36" i="5"/>
  <c r="CX30" i="5"/>
  <c r="CX20" i="5"/>
  <c r="BS21" i="5"/>
  <c r="ED21" i="5" s="1"/>
  <c r="CW23" i="5"/>
  <c r="CW8" i="5"/>
  <c r="AA33" i="5"/>
  <c r="AA37" i="5"/>
  <c r="BR23" i="5"/>
  <c r="EC23" i="5" s="1"/>
  <c r="BR13" i="5"/>
  <c r="EC13" i="5" s="1"/>
  <c r="CW28" i="5"/>
  <c r="CW14" i="5"/>
  <c r="CW30" i="5"/>
  <c r="CW16" i="5"/>
  <c r="BR9" i="5"/>
  <c r="EC9" i="5" s="1"/>
  <c r="AA35" i="5"/>
  <c r="CW22" i="5"/>
  <c r="CW18" i="5"/>
  <c r="CW13" i="5"/>
  <c r="BR22" i="5"/>
  <c r="EC22" i="5" s="1"/>
  <c r="CW9" i="5"/>
  <c r="BR30" i="5"/>
  <c r="EC30" i="5" s="1"/>
  <c r="BR12" i="5"/>
  <c r="EC12" i="5" s="1"/>
  <c r="BR17" i="5"/>
  <c r="EC17" i="5" s="1"/>
  <c r="CW21" i="5"/>
  <c r="BR24" i="5"/>
  <c r="EC24" i="5" s="1"/>
  <c r="BR16" i="5"/>
  <c r="EC16" i="5" s="1"/>
  <c r="BR21" i="5"/>
  <c r="EC21" i="5" s="1"/>
  <c r="CW12" i="5"/>
  <c r="BR10" i="5"/>
  <c r="EC10" i="5" s="1"/>
  <c r="CW17" i="5"/>
  <c r="AA36" i="5"/>
  <c r="BR15" i="5"/>
  <c r="EC15" i="5" s="1"/>
  <c r="BR25" i="5"/>
  <c r="EC25" i="5" s="1"/>
  <c r="CW20" i="5"/>
  <c r="CW10" i="5"/>
  <c r="CW29" i="5"/>
  <c r="BR20" i="5"/>
  <c r="EC20" i="5" s="1"/>
  <c r="AA42" i="5"/>
  <c r="CW25" i="5"/>
  <c r="CW11" i="5"/>
  <c r="BR28" i="5"/>
  <c r="EC28" i="5" s="1"/>
  <c r="BR18" i="5"/>
  <c r="EC18" i="5" s="1"/>
  <c r="BR11" i="5"/>
  <c r="EC11" i="5" s="1"/>
  <c r="CW24" i="5"/>
  <c r="CW19" i="5"/>
  <c r="BR14" i="5"/>
  <c r="EC14" i="5" s="1"/>
  <c r="BR29" i="5"/>
  <c r="EC29" i="5" s="1"/>
  <c r="CW15" i="5"/>
  <c r="BR19" i="5"/>
  <c r="EC19" i="5" s="1"/>
  <c r="BR8" i="5"/>
  <c r="EC8" i="5" s="1"/>
  <c r="CW7" i="5"/>
  <c r="BR7" i="5"/>
  <c r="EC7" i="5" s="1"/>
  <c r="BR26" i="5"/>
  <c r="EC26" i="5" s="1"/>
  <c r="AA34" i="5"/>
  <c r="CW6" i="5"/>
  <c r="CW26" i="5"/>
  <c r="BR6" i="5"/>
  <c r="EC6" i="5" s="1"/>
  <c r="AA5" i="5"/>
  <c r="BR27" i="5"/>
  <c r="EC27" i="5" s="1"/>
  <c r="CW27" i="5"/>
  <c r="CV10" i="5"/>
  <c r="BQ24" i="5"/>
  <c r="EB24" i="5" s="1"/>
  <c r="CV13" i="5"/>
  <c r="BQ15" i="5"/>
  <c r="EB15" i="5" s="1"/>
  <c r="BQ25" i="5"/>
  <c r="EB25" i="5" s="1"/>
  <c r="BQ27" i="5"/>
  <c r="EB27" i="5" s="1"/>
  <c r="CV29" i="5"/>
  <c r="CV7" i="5"/>
  <c r="CV23" i="5"/>
  <c r="Z5" i="5"/>
  <c r="CV8" i="5"/>
  <c r="BQ8" i="5"/>
  <c r="EB8" i="5" s="1"/>
  <c r="CV17" i="5"/>
  <c r="CV21" i="5"/>
  <c r="BQ14" i="5"/>
  <c r="EB14" i="5" s="1"/>
  <c r="BQ20" i="5"/>
  <c r="EB20" i="5" s="1"/>
  <c r="BQ30" i="5"/>
  <c r="EB30" i="5" s="1"/>
  <c r="CV12" i="5"/>
  <c r="BQ28" i="5"/>
  <c r="EB28" i="5" s="1"/>
  <c r="Z36" i="5"/>
  <c r="BQ17" i="5"/>
  <c r="EB17" i="5" s="1"/>
  <c r="CV15" i="5"/>
  <c r="BQ19" i="5"/>
  <c r="EB19" i="5" s="1"/>
  <c r="Z42" i="5"/>
  <c r="BQ10" i="5"/>
  <c r="EB10" i="5" s="1"/>
  <c r="BQ6" i="5"/>
  <c r="EB6" i="5" s="1"/>
  <c r="CV19" i="5"/>
  <c r="Z33" i="5"/>
  <c r="BQ23" i="5"/>
  <c r="EB23" i="5" s="1"/>
  <c r="CV26" i="5"/>
  <c r="CV6" i="5"/>
  <c r="BQ13" i="5"/>
  <c r="EB13" i="5" s="1"/>
  <c r="CV25" i="5"/>
  <c r="CV30" i="5"/>
  <c r="CV18" i="5"/>
  <c r="BQ22" i="5"/>
  <c r="EB22" i="5" s="1"/>
  <c r="CV20" i="5"/>
  <c r="CV28" i="5"/>
  <c r="CV9" i="5"/>
  <c r="CV11" i="5"/>
  <c r="Z37" i="5"/>
  <c r="BQ16" i="5"/>
  <c r="EB16" i="5" s="1"/>
  <c r="CV16" i="5"/>
  <c r="BQ29" i="5"/>
  <c r="EB29" i="5" s="1"/>
  <c r="BQ9" i="5"/>
  <c r="EB9" i="5" s="1"/>
  <c r="BQ11" i="5"/>
  <c r="EB11" i="5" s="1"/>
  <c r="CV14" i="5"/>
  <c r="BQ26" i="5"/>
  <c r="EB26" i="5" s="1"/>
  <c r="Z34" i="5"/>
  <c r="BQ18" i="5"/>
  <c r="EB18" i="5" s="1"/>
  <c r="BQ7" i="5"/>
  <c r="EB7" i="5" s="1"/>
  <c r="BQ21" i="5"/>
  <c r="EB21" i="5" s="1"/>
  <c r="CV22" i="5"/>
  <c r="BQ12" i="5"/>
  <c r="EB12" i="5" s="1"/>
  <c r="Z35" i="5"/>
  <c r="CV24" i="5"/>
  <c r="CV27" i="5"/>
  <c r="CU21" i="5"/>
  <c r="BP20" i="5"/>
  <c r="EA20" i="5" s="1"/>
  <c r="BP17" i="5"/>
  <c r="EA17" i="5" s="1"/>
  <c r="Y42" i="5"/>
  <c r="CU25" i="5"/>
  <c r="BP12" i="5"/>
  <c r="EA12" i="5" s="1"/>
  <c r="BP28" i="5"/>
  <c r="EA28" i="5" s="1"/>
  <c r="BP15" i="5"/>
  <c r="EA15" i="5" s="1"/>
  <c r="CU11" i="5"/>
  <c r="BP16" i="5"/>
  <c r="EA16" i="5" s="1"/>
  <c r="BP11" i="5"/>
  <c r="EA11" i="5" s="1"/>
  <c r="BP18" i="5"/>
  <c r="EA18" i="5" s="1"/>
  <c r="CU24" i="5"/>
  <c r="CU12" i="5"/>
  <c r="BP30" i="5"/>
  <c r="EA30" i="5" s="1"/>
  <c r="Y35" i="5"/>
  <c r="BP22" i="5"/>
  <c r="EA22" i="5" s="1"/>
  <c r="CU19" i="5"/>
  <c r="CU9" i="5"/>
  <c r="BP10" i="5"/>
  <c r="EA10" i="5" s="1"/>
  <c r="Y34" i="5"/>
  <c r="CU15" i="5"/>
  <c r="CU13" i="5"/>
  <c r="BP29" i="5"/>
  <c r="EA29" i="5" s="1"/>
  <c r="CU14" i="5"/>
  <c r="CU22" i="5"/>
  <c r="CU17" i="5"/>
  <c r="BP19" i="5"/>
  <c r="EA19" i="5" s="1"/>
  <c r="BP21" i="5"/>
  <c r="EA21" i="5" s="1"/>
  <c r="BP8" i="5"/>
  <c r="EA8" i="5" s="1"/>
  <c r="CU18" i="5"/>
  <c r="CU30" i="5"/>
  <c r="CU16" i="5"/>
  <c r="CU7" i="5"/>
  <c r="Y37" i="5"/>
  <c r="BP7" i="5"/>
  <c r="EA7" i="5" s="1"/>
  <c r="BP26" i="5"/>
  <c r="EA26" i="5" s="1"/>
  <c r="BP9" i="5"/>
  <c r="EA9" i="5" s="1"/>
  <c r="CU26" i="5"/>
  <c r="BP13" i="5"/>
  <c r="EA13" i="5" s="1"/>
  <c r="CU20" i="5"/>
  <c r="CU6" i="5"/>
  <c r="BP23" i="5"/>
  <c r="EA23" i="5" s="1"/>
  <c r="BP6" i="5"/>
  <c r="EA6" i="5" s="1"/>
  <c r="Y33" i="5"/>
  <c r="BP14" i="5"/>
  <c r="EA14" i="5" s="1"/>
  <c r="CU10" i="5"/>
  <c r="Y5" i="5"/>
  <c r="CU23" i="5"/>
  <c r="BP27" i="5"/>
  <c r="EA27" i="5" s="1"/>
  <c r="BP24" i="5"/>
  <c r="EA24" i="5" s="1"/>
  <c r="CU27" i="5"/>
  <c r="BP25" i="5"/>
  <c r="EA25" i="5" s="1"/>
  <c r="CU29" i="5"/>
  <c r="CU8" i="5"/>
  <c r="Y36" i="5"/>
  <c r="CU28" i="5"/>
  <c r="BO18" i="5"/>
  <c r="DZ18" i="5" s="1"/>
  <c r="CT9" i="5"/>
  <c r="CT11" i="5"/>
  <c r="X36" i="5"/>
  <c r="CT14" i="5"/>
  <c r="BO9" i="5"/>
  <c r="DZ9" i="5" s="1"/>
  <c r="CT12" i="5"/>
  <c r="BO15" i="5"/>
  <c r="DZ15" i="5" s="1"/>
  <c r="BO25" i="5"/>
  <c r="DZ25" i="5" s="1"/>
  <c r="CT25" i="5"/>
  <c r="CT26" i="5"/>
  <c r="X34" i="5"/>
  <c r="CT18" i="5"/>
  <c r="CT22" i="5"/>
  <c r="BO16" i="5"/>
  <c r="DZ16" i="5" s="1"/>
  <c r="CT15" i="5"/>
  <c r="CT6" i="5"/>
  <c r="BO11" i="5"/>
  <c r="DZ11" i="5" s="1"/>
  <c r="CT20" i="5"/>
  <c r="BO14" i="5"/>
  <c r="DZ14" i="5" s="1"/>
  <c r="BO23" i="5"/>
  <c r="DZ23" i="5" s="1"/>
  <c r="X42" i="5"/>
  <c r="CT16" i="5"/>
  <c r="BO12" i="5"/>
  <c r="DZ12" i="5" s="1"/>
  <c r="BO10" i="5"/>
  <c r="DZ10" i="5" s="1"/>
  <c r="BO6" i="5"/>
  <c r="DZ6" i="5" s="1"/>
  <c r="CT17" i="5"/>
  <c r="BO17" i="5"/>
  <c r="DZ17" i="5" s="1"/>
  <c r="BO20" i="5"/>
  <c r="DZ20" i="5" s="1"/>
  <c r="BO22" i="5"/>
  <c r="DZ22" i="5" s="1"/>
  <c r="X33" i="5"/>
  <c r="X37" i="5"/>
  <c r="BO24" i="5"/>
  <c r="DZ24" i="5" s="1"/>
  <c r="CT21" i="5"/>
  <c r="CT23" i="5"/>
  <c r="BO30" i="5"/>
  <c r="DZ30" i="5" s="1"/>
  <c r="CT30" i="5"/>
  <c r="X5" i="5"/>
  <c r="CT7" i="5"/>
  <c r="CT19" i="5"/>
  <c r="CT29" i="5"/>
  <c r="CT24" i="5"/>
  <c r="BO27" i="5"/>
  <c r="DZ27" i="5" s="1"/>
  <c r="BO28" i="5"/>
  <c r="DZ28" i="5" s="1"/>
  <c r="BO29" i="5"/>
  <c r="DZ29" i="5" s="1"/>
  <c r="BO26" i="5"/>
  <c r="DZ26" i="5" s="1"/>
  <c r="BO8" i="5"/>
  <c r="DZ8" i="5" s="1"/>
  <c r="CT27" i="5"/>
  <c r="X35" i="5"/>
  <c r="CT13" i="5"/>
  <c r="CT8" i="5"/>
  <c r="BO13" i="5"/>
  <c r="DZ13" i="5" s="1"/>
  <c r="BO7" i="5"/>
  <c r="DZ7" i="5" s="1"/>
  <c r="CT10" i="5"/>
  <c r="BO19" i="5"/>
  <c r="DZ19" i="5" s="1"/>
  <c r="CT28" i="5"/>
  <c r="BO21" i="5"/>
  <c r="DZ21" i="5" s="1"/>
  <c r="CS17" i="5"/>
  <c r="BN17" i="5"/>
  <c r="DY17" i="5" s="1"/>
  <c r="BN12" i="5"/>
  <c r="DY12" i="5" s="1"/>
  <c r="BN28" i="5"/>
  <c r="DY28" i="5" s="1"/>
  <c r="CS14" i="5"/>
  <c r="CS26" i="5"/>
  <c r="CS16" i="5"/>
  <c r="W35" i="5"/>
  <c r="CS8" i="5"/>
  <c r="BN13" i="5"/>
  <c r="DY13" i="5" s="1"/>
  <c r="CS28" i="5"/>
  <c r="CS23" i="5"/>
  <c r="BN25" i="5"/>
  <c r="DY25" i="5" s="1"/>
  <c r="W33" i="5"/>
  <c r="CS6" i="5"/>
  <c r="BN23" i="5"/>
  <c r="DY23" i="5" s="1"/>
  <c r="BN8" i="5"/>
  <c r="DY8" i="5" s="1"/>
  <c r="BN9" i="5"/>
  <c r="DY9" i="5" s="1"/>
  <c r="CS30" i="5"/>
  <c r="CS13" i="5"/>
  <c r="CS22" i="5"/>
  <c r="CS12" i="5"/>
  <c r="CS9" i="5"/>
  <c r="BN22" i="5"/>
  <c r="DY22" i="5" s="1"/>
  <c r="BN30" i="5"/>
  <c r="DY30" i="5" s="1"/>
  <c r="BN6" i="5"/>
  <c r="DY6" i="5" s="1"/>
  <c r="BN24" i="5"/>
  <c r="DY24" i="5" s="1"/>
  <c r="CS21" i="5"/>
  <c r="BN10" i="5"/>
  <c r="DY10" i="5" s="1"/>
  <c r="BN21" i="5"/>
  <c r="DY21" i="5" s="1"/>
  <c r="W37" i="5"/>
  <c r="CS10" i="5"/>
  <c r="CS20" i="5"/>
  <c r="W5" i="5"/>
  <c r="BN16" i="5"/>
  <c r="DY16" i="5" s="1"/>
  <c r="CS29" i="5"/>
  <c r="BN20" i="5"/>
  <c r="DY20" i="5" s="1"/>
  <c r="CS7" i="5"/>
  <c r="W42" i="5"/>
  <c r="BN27" i="5"/>
  <c r="DY27" i="5" s="1"/>
  <c r="BN26" i="5"/>
  <c r="DY26" i="5" s="1"/>
  <c r="CS24" i="5"/>
  <c r="W34" i="5"/>
  <c r="W36" i="5"/>
  <c r="CS19" i="5"/>
  <c r="BN19" i="5"/>
  <c r="DY19" i="5" s="1"/>
  <c r="CS27" i="5"/>
  <c r="CS25" i="5"/>
  <c r="BN11" i="5"/>
  <c r="DY11" i="5" s="1"/>
  <c r="BN7" i="5"/>
  <c r="DY7" i="5" s="1"/>
  <c r="BN29" i="5"/>
  <c r="DY29" i="5" s="1"/>
  <c r="CS18" i="5"/>
  <c r="BN14" i="5"/>
  <c r="DY14" i="5" s="1"/>
  <c r="CS15" i="5"/>
  <c r="BN18" i="5"/>
  <c r="DY18" i="5" s="1"/>
  <c r="CS11" i="5"/>
  <c r="BN15" i="5"/>
  <c r="DY15" i="5" s="1"/>
  <c r="BM17" i="5"/>
  <c r="DX17" i="5" s="1"/>
  <c r="BM24" i="5"/>
  <c r="DX24" i="5" s="1"/>
  <c r="BM7" i="5"/>
  <c r="DX7" i="5" s="1"/>
  <c r="CR21" i="5"/>
  <c r="CR27" i="5"/>
  <c r="CR14" i="5"/>
  <c r="BM10" i="5"/>
  <c r="DX10" i="5" s="1"/>
  <c r="BM27" i="5"/>
  <c r="DX27" i="5" s="1"/>
  <c r="BM21" i="5"/>
  <c r="DX21" i="5" s="1"/>
  <c r="CR11" i="5"/>
  <c r="BM23" i="5"/>
  <c r="DX23" i="5" s="1"/>
  <c r="V35" i="5"/>
  <c r="BM12" i="5"/>
  <c r="DX12" i="5" s="1"/>
  <c r="V42" i="5"/>
  <c r="V5" i="5"/>
  <c r="V33" i="5"/>
  <c r="CR17" i="5"/>
  <c r="CR23" i="5"/>
  <c r="BM30" i="5"/>
  <c r="DX30" i="5" s="1"/>
  <c r="BM25" i="5"/>
  <c r="DX25" i="5" s="1"/>
  <c r="BM15" i="5"/>
  <c r="DX15" i="5" s="1"/>
  <c r="CR8" i="5"/>
  <c r="BM22" i="5"/>
  <c r="DX22" i="5" s="1"/>
  <c r="CR9" i="5"/>
  <c r="BM18" i="5"/>
  <c r="DX18" i="5" s="1"/>
  <c r="BM6" i="5"/>
  <c r="DX6" i="5" s="1"/>
  <c r="V43" i="5"/>
  <c r="BM28" i="5"/>
  <c r="DX28" i="5" s="1"/>
  <c r="BM26" i="5"/>
  <c r="DX26" i="5" s="1"/>
  <c r="BM13" i="5"/>
  <c r="DX13" i="5" s="1"/>
  <c r="BM11" i="5"/>
  <c r="DX11" i="5" s="1"/>
  <c r="CR10" i="5"/>
  <c r="CR20" i="5"/>
  <c r="CR6" i="5"/>
  <c r="CR15" i="5"/>
  <c r="CR22" i="5"/>
  <c r="CR13" i="5"/>
  <c r="CR28" i="5"/>
  <c r="CR12" i="5"/>
  <c r="V37" i="5"/>
  <c r="CR30" i="5"/>
  <c r="CR25" i="5"/>
  <c r="CR29" i="5"/>
  <c r="BM8" i="5"/>
  <c r="DX8" i="5" s="1"/>
  <c r="BM20" i="5"/>
  <c r="DX20" i="5" s="1"/>
  <c r="CR26" i="5"/>
  <c r="CR16" i="5"/>
  <c r="CR18" i="5"/>
  <c r="CR7" i="5"/>
  <c r="BM16" i="5"/>
  <c r="DX16" i="5" s="1"/>
  <c r="BM29" i="5"/>
  <c r="DX29" i="5" s="1"/>
  <c r="CR24" i="5"/>
  <c r="BM14" i="5"/>
  <c r="DX14" i="5" s="1"/>
  <c r="BM9" i="5"/>
  <c r="DX9" i="5" s="1"/>
  <c r="V34" i="5"/>
  <c r="CR19" i="5"/>
  <c r="BM19" i="5"/>
  <c r="DX19" i="5" s="1"/>
  <c r="V36" i="5"/>
  <c r="CQ25" i="5"/>
  <c r="CQ7" i="5"/>
  <c r="BL26" i="5"/>
  <c r="DW26" i="5" s="1"/>
  <c r="BL18" i="5"/>
  <c r="DW18" i="5" s="1"/>
  <c r="CQ11" i="5"/>
  <c r="CQ14" i="5"/>
  <c r="BL11" i="5"/>
  <c r="DW11" i="5" s="1"/>
  <c r="BL7" i="5"/>
  <c r="DW7" i="5" s="1"/>
  <c r="CQ24" i="5"/>
  <c r="BL16" i="5"/>
  <c r="DW16" i="5" s="1"/>
  <c r="BL12" i="5"/>
  <c r="DW12" i="5" s="1"/>
  <c r="U34" i="5"/>
  <c r="BL20" i="5"/>
  <c r="DW20" i="5" s="1"/>
  <c r="CQ26" i="5"/>
  <c r="BL30" i="5"/>
  <c r="DW30" i="5" s="1"/>
  <c r="CQ29" i="5"/>
  <c r="CQ20" i="5"/>
  <c r="BL22" i="5"/>
  <c r="DW22" i="5" s="1"/>
  <c r="CQ9" i="5"/>
  <c r="CQ6" i="5"/>
  <c r="CQ10" i="5"/>
  <c r="BL29" i="5"/>
  <c r="DW29" i="5" s="1"/>
  <c r="U35" i="5"/>
  <c r="BL6" i="5"/>
  <c r="DW6" i="5" s="1"/>
  <c r="CQ22" i="5"/>
  <c r="CQ13" i="5"/>
  <c r="BL15" i="5"/>
  <c r="DW15" i="5" s="1"/>
  <c r="CQ30" i="5"/>
  <c r="U5" i="5"/>
  <c r="CQ17" i="5"/>
  <c r="CQ12" i="5"/>
  <c r="BL21" i="5"/>
  <c r="DW21" i="5" s="1"/>
  <c r="U43" i="5"/>
  <c r="BL27" i="5"/>
  <c r="DW27" i="5" s="1"/>
  <c r="CQ16" i="5"/>
  <c r="BL10" i="5"/>
  <c r="DW10" i="5" s="1"/>
  <c r="CQ27" i="5"/>
  <c r="BL28" i="5"/>
  <c r="DW28" i="5" s="1"/>
  <c r="CQ21" i="5"/>
  <c r="BL9" i="5"/>
  <c r="DW9" i="5" s="1"/>
  <c r="BL24" i="5"/>
  <c r="DW24" i="5" s="1"/>
  <c r="BL17" i="5"/>
  <c r="DW17" i="5" s="1"/>
  <c r="BL23" i="5"/>
  <c r="DW23" i="5" s="1"/>
  <c r="U33" i="5"/>
  <c r="CQ23" i="5"/>
  <c r="CQ8" i="5"/>
  <c r="BL13" i="5"/>
  <c r="DW13" i="5" s="1"/>
  <c r="CQ28" i="5"/>
  <c r="BL8" i="5"/>
  <c r="DW8" i="5" s="1"/>
  <c r="CQ18" i="5"/>
  <c r="BL14" i="5"/>
  <c r="DW14" i="5" s="1"/>
  <c r="BL19" i="5"/>
  <c r="DW19" i="5" s="1"/>
  <c r="U37" i="5"/>
  <c r="U42" i="5"/>
  <c r="BL25" i="5"/>
  <c r="DW25" i="5" s="1"/>
  <c r="U36" i="5"/>
  <c r="CQ15" i="5"/>
  <c r="CQ19" i="5"/>
  <c r="BK17" i="5"/>
  <c r="DV17" i="5" s="1"/>
  <c r="CP25" i="5"/>
  <c r="BK13" i="5"/>
  <c r="DV13" i="5" s="1"/>
  <c r="BK25" i="5"/>
  <c r="DV25" i="5" s="1"/>
  <c r="CP18" i="5"/>
  <c r="CP14" i="5"/>
  <c r="CP20" i="5"/>
  <c r="BK20" i="5"/>
  <c r="DV20" i="5" s="1"/>
  <c r="BK12" i="5"/>
  <c r="DV12" i="5" s="1"/>
  <c r="BK29" i="5"/>
  <c r="DV29" i="5" s="1"/>
  <c r="BK30" i="5"/>
  <c r="DV30" i="5" s="1"/>
  <c r="CP7" i="5"/>
  <c r="BK22" i="5"/>
  <c r="DV22" i="5" s="1"/>
  <c r="CP9" i="5"/>
  <c r="T35" i="5"/>
  <c r="BK11" i="5"/>
  <c r="DV11" i="5" s="1"/>
  <c r="CP28" i="5"/>
  <c r="CP26" i="5"/>
  <c r="CP30" i="5"/>
  <c r="CP13" i="5"/>
  <c r="BK18" i="5"/>
  <c r="DV18" i="5" s="1"/>
  <c r="CP10" i="5"/>
  <c r="BK28" i="5"/>
  <c r="DV28" i="5" s="1"/>
  <c r="CP16" i="5"/>
  <c r="T42" i="5"/>
  <c r="BK8" i="5"/>
  <c r="DV8" i="5" s="1"/>
  <c r="CP11" i="5"/>
  <c r="CP12" i="5"/>
  <c r="BK19" i="5"/>
  <c r="DV19" i="5" s="1"/>
  <c r="CP6" i="5"/>
  <c r="CP15" i="5"/>
  <c r="BK6" i="5"/>
  <c r="DV6" i="5" s="1"/>
  <c r="CP19" i="5"/>
  <c r="CP8" i="5"/>
  <c r="T36" i="5"/>
  <c r="T34" i="5"/>
  <c r="BK7" i="5"/>
  <c r="DV7" i="5" s="1"/>
  <c r="CP23" i="5"/>
  <c r="BK21" i="5"/>
  <c r="DV21" i="5" s="1"/>
  <c r="BK14" i="5"/>
  <c r="DV14" i="5" s="1"/>
  <c r="T33" i="5"/>
  <c r="T5" i="5"/>
  <c r="CP17" i="5"/>
  <c r="BK23" i="5"/>
  <c r="DV23" i="5" s="1"/>
  <c r="BK27" i="5"/>
  <c r="DV27" i="5" s="1"/>
  <c r="T37" i="5"/>
  <c r="CP22" i="5"/>
  <c r="BK15" i="5"/>
  <c r="DV15" i="5" s="1"/>
  <c r="BK10" i="5"/>
  <c r="DV10" i="5" s="1"/>
  <c r="CP27" i="5"/>
  <c r="CP24" i="5"/>
  <c r="BK16" i="5"/>
  <c r="DV16" i="5" s="1"/>
  <c r="CP21" i="5"/>
  <c r="BK26" i="5"/>
  <c r="DV26" i="5" s="1"/>
  <c r="BK9" i="5"/>
  <c r="DV9" i="5" s="1"/>
  <c r="BK24" i="5"/>
  <c r="DV24" i="5" s="1"/>
  <c r="CP29" i="5"/>
  <c r="CO9" i="5"/>
  <c r="CO15" i="5"/>
  <c r="CO10" i="5"/>
  <c r="BJ17" i="5"/>
  <c r="DU17" i="5" s="1"/>
  <c r="CO8" i="5"/>
  <c r="S35" i="5"/>
  <c r="CO14" i="5"/>
  <c r="BJ6" i="5"/>
  <c r="DU6" i="5" s="1"/>
  <c r="BJ12" i="5"/>
  <c r="DU12" i="5" s="1"/>
  <c r="BJ29" i="5"/>
  <c r="DU29" i="5" s="1"/>
  <c r="BJ30" i="5"/>
  <c r="DU30" i="5" s="1"/>
  <c r="S34" i="5"/>
  <c r="BJ14" i="5"/>
  <c r="DU14" i="5" s="1"/>
  <c r="CO28" i="5"/>
  <c r="BJ22" i="5"/>
  <c r="DU22" i="5" s="1"/>
  <c r="BJ7" i="5"/>
  <c r="DU7" i="5" s="1"/>
  <c r="BJ11" i="5"/>
  <c r="DU11" i="5" s="1"/>
  <c r="CO22" i="5"/>
  <c r="S42" i="5"/>
  <c r="BJ21" i="5"/>
  <c r="DU21" i="5" s="1"/>
  <c r="CO30" i="5"/>
  <c r="CO13" i="5"/>
  <c r="CO23" i="5"/>
  <c r="CO16" i="5"/>
  <c r="S5" i="5"/>
  <c r="CO17" i="5"/>
  <c r="S36" i="5"/>
  <c r="BJ23" i="5"/>
  <c r="DU23" i="5" s="1"/>
  <c r="CO12" i="5"/>
  <c r="BJ16" i="5"/>
  <c r="DU16" i="5" s="1"/>
  <c r="CO19" i="5"/>
  <c r="BJ27" i="5"/>
  <c r="DU27" i="5" s="1"/>
  <c r="CO18" i="5"/>
  <c r="BJ20" i="5"/>
  <c r="DU20" i="5" s="1"/>
  <c r="BJ26" i="5"/>
  <c r="DU26" i="5" s="1"/>
  <c r="CO26" i="5"/>
  <c r="BJ15" i="5"/>
  <c r="DU15" i="5" s="1"/>
  <c r="BJ8" i="5"/>
  <c r="DU8" i="5" s="1"/>
  <c r="BJ10" i="5"/>
  <c r="DU10" i="5" s="1"/>
  <c r="CO27" i="5"/>
  <c r="BJ25" i="5"/>
  <c r="DU25" i="5" s="1"/>
  <c r="BJ18" i="5"/>
  <c r="DU18" i="5" s="1"/>
  <c r="BJ9" i="5"/>
  <c r="DU9" i="5" s="1"/>
  <c r="CO24" i="5"/>
  <c r="BJ19" i="5"/>
  <c r="DU19" i="5" s="1"/>
  <c r="BJ28" i="5"/>
  <c r="DU28" i="5" s="1"/>
  <c r="CO21" i="5"/>
  <c r="CO20" i="5"/>
  <c r="CO25" i="5"/>
  <c r="CO11" i="5"/>
  <c r="S33" i="5"/>
  <c r="CO6" i="5"/>
  <c r="CO29" i="5"/>
  <c r="BJ24" i="5"/>
  <c r="DU24" i="5" s="1"/>
  <c r="S37" i="5"/>
  <c r="BJ13" i="5"/>
  <c r="DU13" i="5" s="1"/>
  <c r="CO7" i="5"/>
  <c r="BI16" i="5"/>
  <c r="DT16" i="5" s="1"/>
  <c r="BI6" i="5"/>
  <c r="DT6" i="5" s="1"/>
  <c r="BI25" i="5"/>
  <c r="DT25" i="5" s="1"/>
  <c r="CN12" i="5"/>
  <c r="BI12" i="5"/>
  <c r="DT12" i="5" s="1"/>
  <c r="BI7" i="5"/>
  <c r="DT7" i="5" s="1"/>
  <c r="CN14" i="5"/>
  <c r="R35" i="5"/>
  <c r="CN11" i="5"/>
  <c r="BI8" i="5"/>
  <c r="DT8" i="5" s="1"/>
  <c r="BI14" i="5"/>
  <c r="DT14" i="5" s="1"/>
  <c r="BI11" i="5"/>
  <c r="DT11" i="5" s="1"/>
  <c r="CN25" i="5"/>
  <c r="CN10" i="5"/>
  <c r="BI10" i="5"/>
  <c r="DT10" i="5" s="1"/>
  <c r="R34" i="5"/>
  <c r="CN9" i="5"/>
  <c r="CN13" i="5"/>
  <c r="BI9" i="5"/>
  <c r="DT9" i="5" s="1"/>
  <c r="BI28" i="5"/>
  <c r="DT28" i="5" s="1"/>
  <c r="R5" i="5"/>
  <c r="CN28" i="5"/>
  <c r="CN23" i="5"/>
  <c r="BI23" i="5"/>
  <c r="DT23" i="5" s="1"/>
  <c r="CN30" i="5"/>
  <c r="CN22" i="5"/>
  <c r="BI22" i="5"/>
  <c r="DT22" i="5" s="1"/>
  <c r="CN26" i="5"/>
  <c r="BI27" i="5"/>
  <c r="DT27" i="5" s="1"/>
  <c r="BI30" i="5"/>
  <c r="DT30" i="5" s="1"/>
  <c r="R37" i="5"/>
  <c r="BI24" i="5"/>
  <c r="DT24" i="5" s="1"/>
  <c r="CN21" i="5"/>
  <c r="R42" i="5"/>
  <c r="BI21" i="5"/>
  <c r="DT21" i="5" s="1"/>
  <c r="CN20" i="5"/>
  <c r="BI20" i="5"/>
  <c r="DT20" i="5" s="1"/>
  <c r="CN29" i="5"/>
  <c r="CN27" i="5"/>
  <c r="CN24" i="5"/>
  <c r="CN19" i="5"/>
  <c r="BI19" i="5"/>
  <c r="DT19" i="5" s="1"/>
  <c r="CN18" i="5"/>
  <c r="CN7" i="5"/>
  <c r="CN6" i="5"/>
  <c r="CN15" i="5"/>
  <c r="BI18" i="5"/>
  <c r="DT18" i="5" s="1"/>
  <c r="R36" i="5"/>
  <c r="BI26" i="5"/>
  <c r="DT26" i="5" s="1"/>
  <c r="CN8" i="5"/>
  <c r="CN17" i="5"/>
  <c r="BI15" i="5"/>
  <c r="DT15" i="5" s="1"/>
  <c r="BI17" i="5"/>
  <c r="DT17" i="5" s="1"/>
  <c r="BI29" i="5"/>
  <c r="DT29" i="5" s="1"/>
  <c r="BI13" i="5"/>
  <c r="DT13" i="5" s="1"/>
  <c r="R33" i="5"/>
  <c r="CN16" i="5"/>
  <c r="BH30" i="5"/>
  <c r="DS30" i="5" s="1"/>
  <c r="CM23" i="5"/>
  <c r="BH9" i="5"/>
  <c r="DS9" i="5" s="1"/>
  <c r="CM22" i="5"/>
  <c r="Q5" i="5"/>
  <c r="CM30" i="5"/>
  <c r="Q37" i="5"/>
  <c r="BH25" i="5"/>
  <c r="DS25" i="5" s="1"/>
  <c r="CM13" i="5"/>
  <c r="BH26" i="5"/>
  <c r="DS26" i="5" s="1"/>
  <c r="CM28" i="5"/>
  <c r="CM16" i="5"/>
  <c r="BH7" i="5"/>
  <c r="DS7" i="5" s="1"/>
  <c r="BH22" i="5"/>
  <c r="DS22" i="5" s="1"/>
  <c r="CM10" i="5"/>
  <c r="CM24" i="5"/>
  <c r="BH18" i="5"/>
  <c r="DS18" i="5" s="1"/>
  <c r="CM6" i="5"/>
  <c r="CM29" i="5"/>
  <c r="BH6" i="5"/>
  <c r="DS6" i="5" s="1"/>
  <c r="CM9" i="5"/>
  <c r="BH20" i="5"/>
  <c r="DS20" i="5" s="1"/>
  <c r="BH23" i="5"/>
  <c r="DS23" i="5" s="1"/>
  <c r="CM20" i="5"/>
  <c r="CM12" i="5"/>
  <c r="CM15" i="5"/>
  <c r="BH29" i="5"/>
  <c r="DS29" i="5" s="1"/>
  <c r="CM19" i="5"/>
  <c r="BH12" i="5"/>
  <c r="DS12" i="5" s="1"/>
  <c r="CM8" i="5"/>
  <c r="Q36" i="5"/>
  <c r="BH14" i="5"/>
  <c r="DS14" i="5" s="1"/>
  <c r="BH19" i="5"/>
  <c r="DS19" i="5" s="1"/>
  <c r="CM18" i="5"/>
  <c r="BH13" i="5"/>
  <c r="DS13" i="5" s="1"/>
  <c r="CM14" i="5"/>
  <c r="CM26" i="5"/>
  <c r="BH17" i="5"/>
  <c r="DS17" i="5" s="1"/>
  <c r="Q35" i="5"/>
  <c r="BH8" i="5"/>
  <c r="DS8" i="5" s="1"/>
  <c r="CM25" i="5"/>
  <c r="BH28" i="5"/>
  <c r="DS28" i="5" s="1"/>
  <c r="BH11" i="5"/>
  <c r="DS11" i="5" s="1"/>
  <c r="Q33" i="5"/>
  <c r="CM11" i="5"/>
  <c r="CM7" i="5"/>
  <c r="BH15" i="5"/>
  <c r="DS15" i="5" s="1"/>
  <c r="CM17" i="5"/>
  <c r="BH21" i="5"/>
  <c r="DS21" i="5" s="1"/>
  <c r="Q42" i="5"/>
  <c r="BH27" i="5"/>
  <c r="DS27" i="5" s="1"/>
  <c r="BH16" i="5"/>
  <c r="DS16" i="5" s="1"/>
  <c r="BH10" i="5"/>
  <c r="DS10" i="5" s="1"/>
  <c r="CM27" i="5"/>
  <c r="Q34" i="5"/>
  <c r="CM21" i="5"/>
  <c r="BH24" i="5"/>
  <c r="DS24" i="5" s="1"/>
  <c r="BG29" i="5"/>
  <c r="DR29" i="5" s="1"/>
  <c r="BG24" i="5"/>
  <c r="DR24" i="5" s="1"/>
  <c r="BG25" i="5"/>
  <c r="DR25" i="5" s="1"/>
  <c r="P5" i="5"/>
  <c r="BG12" i="5"/>
  <c r="DR12" i="5" s="1"/>
  <c r="CL8" i="5"/>
  <c r="CL19" i="5"/>
  <c r="BG19" i="5"/>
  <c r="DR19" i="5" s="1"/>
  <c r="CL6" i="5"/>
  <c r="BG13" i="5"/>
  <c r="DR13" i="5" s="1"/>
  <c r="BG17" i="5"/>
  <c r="DR17" i="5" s="1"/>
  <c r="CL29" i="5"/>
  <c r="CL14" i="5"/>
  <c r="CL11" i="5"/>
  <c r="BG18" i="5"/>
  <c r="DR18" i="5" s="1"/>
  <c r="BG22" i="5"/>
  <c r="DR22" i="5" s="1"/>
  <c r="P35" i="5"/>
  <c r="CL15" i="5"/>
  <c r="CL26" i="5"/>
  <c r="CL10" i="5"/>
  <c r="BG8" i="5"/>
  <c r="DR8" i="5" s="1"/>
  <c r="CL18" i="5"/>
  <c r="BG16" i="5"/>
  <c r="DR16" i="5" s="1"/>
  <c r="BG14" i="5"/>
  <c r="DR14" i="5" s="1"/>
  <c r="CL25" i="5"/>
  <c r="CL24" i="5"/>
  <c r="BG11" i="5"/>
  <c r="DR11" i="5" s="1"/>
  <c r="CL9" i="5"/>
  <c r="BG26" i="5"/>
  <c r="DR26" i="5" s="1"/>
  <c r="CL23" i="5"/>
  <c r="CL20" i="5"/>
  <c r="CL7" i="5"/>
  <c r="BG15" i="5"/>
  <c r="DR15" i="5" s="1"/>
  <c r="CL22" i="5"/>
  <c r="CL17" i="5"/>
  <c r="CL16" i="5"/>
  <c r="CL30" i="5"/>
  <c r="CL28" i="5"/>
  <c r="CL13" i="5"/>
  <c r="BG21" i="5"/>
  <c r="DR21" i="5" s="1"/>
  <c r="BG7" i="5"/>
  <c r="DR7" i="5" s="1"/>
  <c r="BG27" i="5"/>
  <c r="DR27" i="5" s="1"/>
  <c r="P33" i="5"/>
  <c r="BG30" i="5"/>
  <c r="DR30" i="5" s="1"/>
  <c r="BG10" i="5"/>
  <c r="DR10" i="5" s="1"/>
  <c r="CL27" i="5"/>
  <c r="BG9" i="5"/>
  <c r="DR9" i="5" s="1"/>
  <c r="CL21" i="5"/>
  <c r="BG6" i="5"/>
  <c r="DR6" i="5" s="1"/>
  <c r="P34" i="5"/>
  <c r="P37" i="5"/>
  <c r="CL12" i="5"/>
  <c r="BG20" i="5"/>
  <c r="DR20" i="5" s="1"/>
  <c r="BG28" i="5"/>
  <c r="DR28" i="5" s="1"/>
  <c r="BG23" i="5"/>
  <c r="DR23" i="5" s="1"/>
  <c r="P36" i="5"/>
  <c r="P42" i="5"/>
  <c r="BF28" i="5"/>
  <c r="DQ28" i="5" s="1"/>
  <c r="CK29" i="5"/>
  <c r="BF8" i="5"/>
  <c r="DQ8" i="5" s="1"/>
  <c r="CK23" i="5"/>
  <c r="CK28" i="5"/>
  <c r="CK12" i="5"/>
  <c r="CK18" i="5"/>
  <c r="BF18" i="5"/>
  <c r="DQ18" i="5" s="1"/>
  <c r="CK25" i="5"/>
  <c r="CK6" i="5"/>
  <c r="BF14" i="5"/>
  <c r="DQ14" i="5" s="1"/>
  <c r="BF11" i="5"/>
  <c r="DQ11" i="5" s="1"/>
  <c r="CK16" i="5"/>
  <c r="BF16" i="5"/>
  <c r="DQ16" i="5" s="1"/>
  <c r="O36" i="5"/>
  <c r="O33" i="5"/>
  <c r="BF29" i="5"/>
  <c r="DQ29" i="5" s="1"/>
  <c r="BF24" i="5"/>
  <c r="DQ24" i="5" s="1"/>
  <c r="BF26" i="5"/>
  <c r="DQ26" i="5" s="1"/>
  <c r="BF15" i="5"/>
  <c r="DQ15" i="5" s="1"/>
  <c r="CK26" i="5"/>
  <c r="CK7" i="5"/>
  <c r="CK17" i="5"/>
  <c r="CK10" i="5"/>
  <c r="BF22" i="5"/>
  <c r="DQ22" i="5" s="1"/>
  <c r="CK24" i="5"/>
  <c r="O5" i="5"/>
  <c r="CK8" i="5"/>
  <c r="CK9" i="5"/>
  <c r="BF21" i="5"/>
  <c r="DQ21" i="5" s="1"/>
  <c r="CK19" i="5"/>
  <c r="BF12" i="5"/>
  <c r="DQ12" i="5" s="1"/>
  <c r="BF27" i="5"/>
  <c r="DQ27" i="5" s="1"/>
  <c r="CK22" i="5"/>
  <c r="CK30" i="5"/>
  <c r="CK20" i="5"/>
  <c r="O42" i="5"/>
  <c r="BF19" i="5"/>
  <c r="DQ19" i="5" s="1"/>
  <c r="BF7" i="5"/>
  <c r="DQ7" i="5" s="1"/>
  <c r="BF17" i="5"/>
  <c r="DQ17" i="5" s="1"/>
  <c r="BF10" i="5"/>
  <c r="DQ10" i="5" s="1"/>
  <c r="O37" i="5"/>
  <c r="CK27" i="5"/>
  <c r="CK21" i="5"/>
  <c r="BF13" i="5"/>
  <c r="DQ13" i="5" s="1"/>
  <c r="BF25" i="5"/>
  <c r="DQ25" i="5" s="1"/>
  <c r="CK11" i="5"/>
  <c r="BF9" i="5"/>
  <c r="DQ9" i="5" s="1"/>
  <c r="O34" i="5"/>
  <c r="CK14" i="5"/>
  <c r="BF6" i="5"/>
  <c r="DQ6" i="5" s="1"/>
  <c r="CK13" i="5"/>
  <c r="CK15" i="5"/>
  <c r="BF23" i="5"/>
  <c r="DQ23" i="5" s="1"/>
  <c r="BF20" i="5"/>
  <c r="DQ20" i="5" s="1"/>
  <c r="O35" i="5"/>
  <c r="O43" i="5"/>
  <c r="BF30" i="5"/>
  <c r="DQ30" i="5" s="1"/>
  <c r="BE6" i="5"/>
  <c r="DP6" i="5" s="1"/>
  <c r="CJ11" i="5"/>
  <c r="CJ18" i="5"/>
  <c r="BE7" i="5"/>
  <c r="DP7" i="5" s="1"/>
  <c r="CJ26" i="5"/>
  <c r="BE11" i="5"/>
  <c r="DP11" i="5" s="1"/>
  <c r="BE14" i="5"/>
  <c r="DP14" i="5" s="1"/>
  <c r="BE19" i="5"/>
  <c r="DP19" i="5" s="1"/>
  <c r="CJ19" i="5"/>
  <c r="BE16" i="5"/>
  <c r="DP16" i="5" s="1"/>
  <c r="CJ6" i="5"/>
  <c r="CJ29" i="5"/>
  <c r="BE20" i="5"/>
  <c r="DP20" i="5" s="1"/>
  <c r="CJ20" i="5"/>
  <c r="CJ24" i="5"/>
  <c r="N37" i="5"/>
  <c r="CJ10" i="5"/>
  <c r="N5" i="5"/>
  <c r="BE21" i="5"/>
  <c r="DP21" i="5" s="1"/>
  <c r="BE24" i="5"/>
  <c r="DP24" i="5" s="1"/>
  <c r="BE22" i="5"/>
  <c r="DP22" i="5" s="1"/>
  <c r="CJ30" i="5"/>
  <c r="CJ9" i="5"/>
  <c r="BE27" i="5"/>
  <c r="DP27" i="5" s="1"/>
  <c r="CJ22" i="5"/>
  <c r="BE9" i="5"/>
  <c r="DP9" i="5" s="1"/>
  <c r="CJ13" i="5"/>
  <c r="BE23" i="5"/>
  <c r="DP23" i="5" s="1"/>
  <c r="N43" i="5"/>
  <c r="CJ28" i="5"/>
  <c r="BE10" i="5"/>
  <c r="DP10" i="5" s="1"/>
  <c r="CJ23" i="5"/>
  <c r="CJ27" i="5"/>
  <c r="CJ12" i="5"/>
  <c r="CJ16" i="5"/>
  <c r="CJ21" i="5"/>
  <c r="BE29" i="5"/>
  <c r="DP29" i="5" s="1"/>
  <c r="CJ8" i="5"/>
  <c r="BE12" i="5"/>
  <c r="DP12" i="5" s="1"/>
  <c r="BE17" i="5"/>
  <c r="DP17" i="5" s="1"/>
  <c r="CJ14" i="5"/>
  <c r="BE25" i="5"/>
  <c r="DP25" i="5" s="1"/>
  <c r="N35" i="5"/>
  <c r="N34" i="5"/>
  <c r="BE8" i="5"/>
  <c r="DP8" i="5" s="1"/>
  <c r="BE13" i="5"/>
  <c r="DP13" i="5" s="1"/>
  <c r="N33" i="5"/>
  <c r="BE26" i="5"/>
  <c r="DP26" i="5" s="1"/>
  <c r="BE15" i="5"/>
  <c r="DP15" i="5" s="1"/>
  <c r="CJ17" i="5"/>
  <c r="CJ25" i="5"/>
  <c r="N36" i="5"/>
  <c r="CJ15" i="5"/>
  <c r="BE18" i="5"/>
  <c r="DP18" i="5" s="1"/>
  <c r="CJ7" i="5"/>
  <c r="BE30" i="5"/>
  <c r="DP30" i="5" s="1"/>
  <c r="BE28" i="5"/>
  <c r="DP28" i="5" s="1"/>
  <c r="N42" i="5"/>
  <c r="M42" i="5"/>
  <c r="BD16" i="5"/>
  <c r="DO16" i="5" s="1"/>
  <c r="BD21" i="5"/>
  <c r="DO21" i="5" s="1"/>
  <c r="BD25" i="5"/>
  <c r="DO25" i="5" s="1"/>
  <c r="CI16" i="5"/>
  <c r="CI26" i="5"/>
  <c r="CI6" i="5"/>
  <c r="CI7" i="5"/>
  <c r="CI17" i="5"/>
  <c r="BD27" i="5"/>
  <c r="DO27" i="5" s="1"/>
  <c r="CI12" i="5"/>
  <c r="M37" i="5"/>
  <c r="BD26" i="5"/>
  <c r="DO26" i="5" s="1"/>
  <c r="BD6" i="5"/>
  <c r="DO6" i="5" s="1"/>
  <c r="CI25" i="5"/>
  <c r="M33" i="5"/>
  <c r="CI23" i="5"/>
  <c r="BD29" i="5"/>
  <c r="DO29" i="5" s="1"/>
  <c r="CI29" i="5"/>
  <c r="CI11" i="5"/>
  <c r="CI28" i="5"/>
  <c r="CI18" i="5"/>
  <c r="BD11" i="5"/>
  <c r="DO11" i="5" s="1"/>
  <c r="BD20" i="5"/>
  <c r="DO20" i="5" s="1"/>
  <c r="BD10" i="5"/>
  <c r="DO10" i="5" s="1"/>
  <c r="BD15" i="5"/>
  <c r="DO15" i="5" s="1"/>
  <c r="BD23" i="5"/>
  <c r="DO23" i="5" s="1"/>
  <c r="CI21" i="5"/>
  <c r="CI13" i="5"/>
  <c r="CI27" i="5"/>
  <c r="BD9" i="5"/>
  <c r="DO9" i="5" s="1"/>
  <c r="BD14" i="5"/>
  <c r="DO14" i="5" s="1"/>
  <c r="M36" i="5"/>
  <c r="BD13" i="5"/>
  <c r="DO13" i="5" s="1"/>
  <c r="BD19" i="5"/>
  <c r="DO19" i="5" s="1"/>
  <c r="BD18" i="5"/>
  <c r="DO18" i="5" s="1"/>
  <c r="CI20" i="5"/>
  <c r="BD8" i="5"/>
  <c r="DO8" i="5" s="1"/>
  <c r="CI9" i="5"/>
  <c r="CI22" i="5"/>
  <c r="CI30" i="5"/>
  <c r="M35" i="5"/>
  <c r="CI14" i="5"/>
  <c r="BD17" i="5"/>
  <c r="DO17" i="5" s="1"/>
  <c r="CI24" i="5"/>
  <c r="M34" i="5"/>
  <c r="BD28" i="5"/>
  <c r="DO28" i="5" s="1"/>
  <c r="BD12" i="5"/>
  <c r="DO12" i="5" s="1"/>
  <c r="BD7" i="5"/>
  <c r="DO7" i="5" s="1"/>
  <c r="BD24" i="5"/>
  <c r="DO24" i="5" s="1"/>
  <c r="BD22" i="5"/>
  <c r="DO22" i="5" s="1"/>
  <c r="CI19" i="5"/>
  <c r="CI10" i="5"/>
  <c r="CI15" i="5"/>
  <c r="CI8" i="5"/>
  <c r="BD30" i="5"/>
  <c r="DO30" i="5" s="1"/>
  <c r="M5" i="5"/>
  <c r="BC25" i="5"/>
  <c r="DN25" i="5" s="1"/>
  <c r="BC16" i="5"/>
  <c r="DN16" i="5" s="1"/>
  <c r="CH6" i="5"/>
  <c r="CH16" i="5"/>
  <c r="CH12" i="5"/>
  <c r="CH15" i="5"/>
  <c r="CH23" i="5"/>
  <c r="CH29" i="5"/>
  <c r="CH28" i="5"/>
  <c r="BC20" i="5"/>
  <c r="DN20" i="5" s="1"/>
  <c r="CH25" i="5"/>
  <c r="L43" i="5"/>
  <c r="CH13" i="5"/>
  <c r="BC9" i="5"/>
  <c r="DN9" i="5" s="1"/>
  <c r="BC28" i="5"/>
  <c r="DN28" i="5" s="1"/>
  <c r="BC29" i="5"/>
  <c r="DN29" i="5" s="1"/>
  <c r="BC6" i="5"/>
  <c r="DN6" i="5" s="1"/>
  <c r="CH20" i="5"/>
  <c r="CH9" i="5"/>
  <c r="CH22" i="5"/>
  <c r="CH30" i="5"/>
  <c r="CH11" i="5"/>
  <c r="CH24" i="5"/>
  <c r="BC24" i="5"/>
  <c r="DN24" i="5" s="1"/>
  <c r="BC7" i="5"/>
  <c r="DN7" i="5" s="1"/>
  <c r="CH10" i="5"/>
  <c r="BC22" i="5"/>
  <c r="DN22" i="5" s="1"/>
  <c r="BC13" i="5"/>
  <c r="DN13" i="5" s="1"/>
  <c r="BC21" i="5"/>
  <c r="DN21" i="5" s="1"/>
  <c r="BC19" i="5"/>
  <c r="DN19" i="5" s="1"/>
  <c r="L5" i="5"/>
  <c r="L42" i="5"/>
  <c r="L44" i="5"/>
  <c r="BC8" i="5"/>
  <c r="DN8" i="5" s="1"/>
  <c r="L35" i="5"/>
  <c r="L33" i="5"/>
  <c r="BC27" i="5"/>
  <c r="DN27" i="5" s="1"/>
  <c r="BC11" i="5"/>
  <c r="DN11" i="5" s="1"/>
  <c r="CH26" i="5"/>
  <c r="BC10" i="5"/>
  <c r="DN10" i="5" s="1"/>
  <c r="BC12" i="5"/>
  <c r="DN12" i="5" s="1"/>
  <c r="CH21" i="5"/>
  <c r="CH18" i="5"/>
  <c r="BC18" i="5"/>
  <c r="DN18" i="5" s="1"/>
  <c r="CH19" i="5"/>
  <c r="CH17" i="5"/>
  <c r="CH27" i="5"/>
  <c r="L36" i="5"/>
  <c r="L34" i="5"/>
  <c r="CH7" i="5"/>
  <c r="CH8" i="5"/>
  <c r="L37" i="5"/>
  <c r="BC30" i="5"/>
  <c r="DN30" i="5" s="1"/>
  <c r="BC14" i="5"/>
  <c r="DN14" i="5" s="1"/>
  <c r="BC26" i="5"/>
  <c r="DN26" i="5" s="1"/>
  <c r="BC17" i="5"/>
  <c r="DN17" i="5" s="1"/>
  <c r="BC15" i="5"/>
  <c r="DN15" i="5" s="1"/>
  <c r="CH14" i="5"/>
  <c r="BC23" i="5"/>
  <c r="DN23" i="5" s="1"/>
  <c r="CG26" i="5"/>
  <c r="BB26" i="5"/>
  <c r="DM26" i="5" s="1"/>
  <c r="CG16" i="5"/>
  <c r="BB18" i="5"/>
  <c r="DM18" i="5" s="1"/>
  <c r="K44" i="5"/>
  <c r="BB7" i="5"/>
  <c r="DM7" i="5" s="1"/>
  <c r="K37" i="5"/>
  <c r="CG23" i="5"/>
  <c r="CG25" i="5"/>
  <c r="BB11" i="5"/>
  <c r="DM11" i="5" s="1"/>
  <c r="BB8" i="5"/>
  <c r="DM8" i="5" s="1"/>
  <c r="BB25" i="5"/>
  <c r="DM25" i="5" s="1"/>
  <c r="CG21" i="5"/>
  <c r="CG24" i="5"/>
  <c r="K5" i="5"/>
  <c r="CG9" i="5"/>
  <c r="BB23" i="5"/>
  <c r="DM23" i="5" s="1"/>
  <c r="BB24" i="5"/>
  <c r="DM24" i="5" s="1"/>
  <c r="CG30" i="5"/>
  <c r="CG19" i="5"/>
  <c r="BB21" i="5"/>
  <c r="DM21" i="5" s="1"/>
  <c r="BB30" i="5"/>
  <c r="DM30" i="5" s="1"/>
  <c r="K42" i="5"/>
  <c r="CG12" i="5"/>
  <c r="K33" i="5"/>
  <c r="CG29" i="5"/>
  <c r="K36" i="5"/>
  <c r="CG17" i="5"/>
  <c r="BB19" i="5"/>
  <c r="DM19" i="5" s="1"/>
  <c r="BB16" i="5"/>
  <c r="DM16" i="5" s="1"/>
  <c r="CG15" i="5"/>
  <c r="BB9" i="5"/>
  <c r="DM9" i="5" s="1"/>
  <c r="BB12" i="5"/>
  <c r="DM12" i="5" s="1"/>
  <c r="BB15" i="5"/>
  <c r="DM15" i="5" s="1"/>
  <c r="BB29" i="5"/>
  <c r="DM29" i="5" s="1"/>
  <c r="CG10" i="5"/>
  <c r="CG6" i="5"/>
  <c r="BB17" i="5"/>
  <c r="DM17" i="5" s="1"/>
  <c r="CG14" i="5"/>
  <c r="BB14" i="5"/>
  <c r="DM14" i="5" s="1"/>
  <c r="CG22" i="5"/>
  <c r="CG13" i="5"/>
  <c r="K35" i="5"/>
  <c r="BB13" i="5"/>
  <c r="DM13" i="5" s="1"/>
  <c r="CG20" i="5"/>
  <c r="BB10" i="5"/>
  <c r="DM10" i="5" s="1"/>
  <c r="CG28" i="5"/>
  <c r="BB22" i="5"/>
  <c r="DM22" i="5" s="1"/>
  <c r="CG7" i="5"/>
  <c r="BB6" i="5"/>
  <c r="DM6" i="5" s="1"/>
  <c r="BB28" i="5"/>
  <c r="DM28" i="5" s="1"/>
  <c r="BB20" i="5"/>
  <c r="DM20" i="5" s="1"/>
  <c r="CG18" i="5"/>
  <c r="CG27" i="5"/>
  <c r="BB27" i="5"/>
  <c r="DM27" i="5" s="1"/>
  <c r="K34" i="5"/>
  <c r="CG11" i="5"/>
  <c r="CG8" i="5"/>
  <c r="J35" i="5"/>
  <c r="BA10" i="5"/>
  <c r="DL10" i="5" s="1"/>
  <c r="BA22" i="5"/>
  <c r="DL22" i="5" s="1"/>
  <c r="CF10" i="5"/>
  <c r="J5" i="5"/>
  <c r="CF23" i="5"/>
  <c r="CF27" i="5"/>
  <c r="CF19" i="5"/>
  <c r="CF7" i="5"/>
  <c r="J37" i="5"/>
  <c r="BA13" i="5"/>
  <c r="DL13" i="5" s="1"/>
  <c r="CF6" i="5"/>
  <c r="BA7" i="5"/>
  <c r="DL7" i="5" s="1"/>
  <c r="BA28" i="5"/>
  <c r="DL28" i="5" s="1"/>
  <c r="BA23" i="5"/>
  <c r="DL23" i="5" s="1"/>
  <c r="BA14" i="5"/>
  <c r="DL14" i="5" s="1"/>
  <c r="CF15" i="5"/>
  <c r="CF18" i="5"/>
  <c r="BA19" i="5"/>
  <c r="DL19" i="5" s="1"/>
  <c r="CF22" i="5"/>
  <c r="J36" i="5"/>
  <c r="BA11" i="5"/>
  <c r="DL11" i="5" s="1"/>
  <c r="CF13" i="5"/>
  <c r="BA12" i="5"/>
  <c r="DL12" i="5" s="1"/>
  <c r="CF25" i="5"/>
  <c r="CF11" i="5"/>
  <c r="CF12" i="5"/>
  <c r="BA17" i="5"/>
  <c r="DL17" i="5" s="1"/>
  <c r="J42" i="5"/>
  <c r="BA18" i="5"/>
  <c r="DL18" i="5" s="1"/>
  <c r="CF30" i="5"/>
  <c r="CF21" i="5"/>
  <c r="CF24" i="5"/>
  <c r="BA27" i="5"/>
  <c r="DL27" i="5" s="1"/>
  <c r="CF14" i="5"/>
  <c r="CF26" i="5"/>
  <c r="BA21" i="5"/>
  <c r="DL21" i="5" s="1"/>
  <c r="BA26" i="5"/>
  <c r="DL26" i="5" s="1"/>
  <c r="BA29" i="5"/>
  <c r="DL29" i="5" s="1"/>
  <c r="BA25" i="5"/>
  <c r="DL25" i="5" s="1"/>
  <c r="CF16" i="5"/>
  <c r="BA8" i="5"/>
  <c r="DL8" i="5" s="1"/>
  <c r="J33" i="5"/>
  <c r="BA6" i="5"/>
  <c r="DL6" i="5" s="1"/>
  <c r="CF8" i="5"/>
  <c r="CF28" i="5"/>
  <c r="CF20" i="5"/>
  <c r="BA16" i="5"/>
  <c r="DL16" i="5" s="1"/>
  <c r="BA9" i="5"/>
  <c r="DL9" i="5" s="1"/>
  <c r="BA20" i="5"/>
  <c r="DL20" i="5" s="1"/>
  <c r="CF9" i="5"/>
  <c r="BA30" i="5"/>
  <c r="DL30" i="5" s="1"/>
  <c r="BA24" i="5"/>
  <c r="DL24" i="5" s="1"/>
  <c r="CF17" i="5"/>
  <c r="BA15" i="5"/>
  <c r="DL15" i="5" s="1"/>
  <c r="CF29" i="5"/>
  <c r="J34" i="5"/>
  <c r="AZ10" i="5"/>
  <c r="DK10" i="5" s="1"/>
  <c r="CE24" i="5"/>
  <c r="AZ16" i="5"/>
  <c r="DK16" i="5" s="1"/>
  <c r="CE6" i="5"/>
  <c r="I5" i="5"/>
  <c r="CE30" i="5"/>
  <c r="AZ28" i="5"/>
  <c r="DK28" i="5" s="1"/>
  <c r="AZ18" i="5"/>
  <c r="DK18" i="5" s="1"/>
  <c r="CE10" i="5"/>
  <c r="CE21" i="5"/>
  <c r="AZ6" i="5"/>
  <c r="DK6" i="5" s="1"/>
  <c r="AZ13" i="5"/>
  <c r="DK13" i="5" s="1"/>
  <c r="AZ27" i="5"/>
  <c r="DK27" i="5" s="1"/>
  <c r="CE23" i="5"/>
  <c r="CE14" i="5"/>
  <c r="CE19" i="5"/>
  <c r="AZ23" i="5"/>
  <c r="DK23" i="5" s="1"/>
  <c r="AZ21" i="5"/>
  <c r="DK21" i="5" s="1"/>
  <c r="CE26" i="5"/>
  <c r="AZ19" i="5"/>
  <c r="DK19" i="5" s="1"/>
  <c r="AZ26" i="5"/>
  <c r="DK26" i="5" s="1"/>
  <c r="AZ11" i="5"/>
  <c r="DK11" i="5" s="1"/>
  <c r="CE13" i="5"/>
  <c r="CE16" i="5"/>
  <c r="AZ7" i="5"/>
  <c r="DK7" i="5" s="1"/>
  <c r="AZ29" i="5"/>
  <c r="DK29" i="5" s="1"/>
  <c r="CE11" i="5"/>
  <c r="I33" i="5"/>
  <c r="AZ25" i="5"/>
  <c r="DK25" i="5" s="1"/>
  <c r="CE17" i="5"/>
  <c r="CE15" i="5"/>
  <c r="AZ8" i="5"/>
  <c r="DK8" i="5" s="1"/>
  <c r="CE8" i="5"/>
  <c r="AZ17" i="5"/>
  <c r="DK17" i="5" s="1"/>
  <c r="CE28" i="5"/>
  <c r="CE20" i="5"/>
  <c r="CE22" i="5"/>
  <c r="I35" i="5"/>
  <c r="AZ9" i="5"/>
  <c r="DK9" i="5" s="1"/>
  <c r="CE7" i="5"/>
  <c r="AZ22" i="5"/>
  <c r="DK22" i="5" s="1"/>
  <c r="CE27" i="5"/>
  <c r="AZ20" i="5"/>
  <c r="DK20" i="5" s="1"/>
  <c r="CE9" i="5"/>
  <c r="AZ12" i="5"/>
  <c r="DK12" i="5" s="1"/>
  <c r="I36" i="5"/>
  <c r="AZ30" i="5"/>
  <c r="DK30" i="5" s="1"/>
  <c r="CE12" i="5"/>
  <c r="AZ24" i="5"/>
  <c r="DK24" i="5" s="1"/>
  <c r="AZ14" i="5"/>
  <c r="DK14" i="5" s="1"/>
  <c r="I34" i="5"/>
  <c r="CE18" i="5"/>
  <c r="CE29" i="5"/>
  <c r="AZ15" i="5"/>
  <c r="DK15" i="5" s="1"/>
  <c r="CE25" i="5"/>
  <c r="I42" i="5"/>
  <c r="I37" i="5"/>
  <c r="AY6" i="5"/>
  <c r="DJ6" i="5" s="1"/>
  <c r="CD24" i="5"/>
  <c r="AY17" i="5"/>
  <c r="DJ17" i="5" s="1"/>
  <c r="AY13" i="5"/>
  <c r="DJ13" i="5" s="1"/>
  <c r="CD23" i="5"/>
  <c r="H36" i="5"/>
  <c r="CD16" i="5"/>
  <c r="CD12" i="5"/>
  <c r="AY23" i="5"/>
  <c r="DJ23" i="5" s="1"/>
  <c r="AY12" i="5"/>
  <c r="DJ12" i="5" s="1"/>
  <c r="CD27" i="5"/>
  <c r="H35" i="5"/>
  <c r="CD11" i="5"/>
  <c r="CD13" i="5"/>
  <c r="AY11" i="5"/>
  <c r="DJ11" i="5" s="1"/>
  <c r="CD10" i="5"/>
  <c r="AY10" i="5"/>
  <c r="DJ10" i="5" s="1"/>
  <c r="CD6" i="5"/>
  <c r="AY30" i="5"/>
  <c r="DJ30" i="5" s="1"/>
  <c r="H34" i="5"/>
  <c r="CD9" i="5"/>
  <c r="CD22" i="5"/>
  <c r="H42" i="5"/>
  <c r="AY9" i="5"/>
  <c r="DJ9" i="5" s="1"/>
  <c r="AY22" i="5"/>
  <c r="DJ22" i="5" s="1"/>
  <c r="CD8" i="5"/>
  <c r="CD28" i="5"/>
  <c r="AY8" i="5"/>
  <c r="DJ8" i="5" s="1"/>
  <c r="CD7" i="5"/>
  <c r="AY14" i="5"/>
  <c r="DJ14" i="5" s="1"/>
  <c r="H33" i="5"/>
  <c r="CD25" i="5"/>
  <c r="AY26" i="5"/>
  <c r="DJ26" i="5" s="1"/>
  <c r="CD26" i="5"/>
  <c r="AY28" i="5"/>
  <c r="DJ28" i="5" s="1"/>
  <c r="AY27" i="5"/>
  <c r="DJ27" i="5" s="1"/>
  <c r="CD30" i="5"/>
  <c r="CD14" i="5"/>
  <c r="CD21" i="5"/>
  <c r="AY21" i="5"/>
  <c r="DJ21" i="5" s="1"/>
  <c r="AY29" i="5"/>
  <c r="DJ29" i="5" s="1"/>
  <c r="AY25" i="5"/>
  <c r="DJ25" i="5" s="1"/>
  <c r="CD20" i="5"/>
  <c r="AY20" i="5"/>
  <c r="DJ20" i="5" s="1"/>
  <c r="AY24" i="5"/>
  <c r="DJ24" i="5" s="1"/>
  <c r="H5" i="5"/>
  <c r="AY15" i="5"/>
  <c r="DJ15" i="5" s="1"/>
  <c r="H37" i="5"/>
  <c r="CD15" i="5"/>
  <c r="CD19" i="5"/>
  <c r="AY19" i="5"/>
  <c r="DJ19" i="5" s="1"/>
  <c r="AY7" i="5"/>
  <c r="DJ7" i="5" s="1"/>
  <c r="CD18" i="5"/>
  <c r="AY16" i="5"/>
  <c r="DJ16" i="5" s="1"/>
  <c r="AY18" i="5"/>
  <c r="DJ18" i="5" s="1"/>
  <c r="CD29" i="5"/>
  <c r="H43" i="5"/>
  <c r="CD17" i="5"/>
  <c r="CC6" i="5"/>
  <c r="AX13" i="5"/>
  <c r="DI13" i="5" s="1"/>
  <c r="CC23" i="5"/>
  <c r="CC11" i="5"/>
  <c r="CC7" i="5"/>
  <c r="AX7" i="5"/>
  <c r="DI7" i="5" s="1"/>
  <c r="CC30" i="5"/>
  <c r="CC14" i="5"/>
  <c r="AX10" i="5"/>
  <c r="DI10" i="5" s="1"/>
  <c r="AX23" i="5"/>
  <c r="DI23" i="5" s="1"/>
  <c r="CC21" i="5"/>
  <c r="AX16" i="5"/>
  <c r="DI16" i="5" s="1"/>
  <c r="CC13" i="5"/>
  <c r="AX27" i="5"/>
  <c r="DI27" i="5" s="1"/>
  <c r="AX18" i="5"/>
  <c r="DI18" i="5" s="1"/>
  <c r="AX9" i="5"/>
  <c r="DI9" i="5" s="1"/>
  <c r="CC19" i="5"/>
  <c r="AX28" i="5"/>
  <c r="DI28" i="5" s="1"/>
  <c r="CC22" i="5"/>
  <c r="AX24" i="5"/>
  <c r="DI24" i="5" s="1"/>
  <c r="AX29" i="5"/>
  <c r="DI29" i="5" s="1"/>
  <c r="AX21" i="5"/>
  <c r="DI21" i="5" s="1"/>
  <c r="CC9" i="5"/>
  <c r="AX22" i="5"/>
  <c r="DI22" i="5" s="1"/>
  <c r="AX12" i="5"/>
  <c r="DI12" i="5" s="1"/>
  <c r="CC26" i="5"/>
  <c r="AX26" i="5"/>
  <c r="DI26" i="5" s="1"/>
  <c r="CC15" i="5"/>
  <c r="CC25" i="5"/>
  <c r="AX30" i="5"/>
  <c r="DI30" i="5" s="1"/>
  <c r="CC16" i="5"/>
  <c r="AX11" i="5"/>
  <c r="DI11" i="5" s="1"/>
  <c r="AX15" i="5"/>
  <c r="DI15" i="5" s="1"/>
  <c r="G33" i="5"/>
  <c r="CC29" i="5"/>
  <c r="CC18" i="5"/>
  <c r="AX14" i="5"/>
  <c r="DI14" i="5" s="1"/>
  <c r="CC10" i="5"/>
  <c r="CC17" i="5"/>
  <c r="CC12" i="5"/>
  <c r="AX20" i="5"/>
  <c r="DI20" i="5" s="1"/>
  <c r="AX8" i="5"/>
  <c r="DI8" i="5" s="1"/>
  <c r="AX17" i="5"/>
  <c r="DI17" i="5" s="1"/>
  <c r="CC27" i="5"/>
  <c r="G37" i="5"/>
  <c r="G42" i="5"/>
  <c r="CC28" i="5"/>
  <c r="G36" i="5"/>
  <c r="CC8" i="5"/>
  <c r="AX6" i="5"/>
  <c r="DI6" i="5" s="1"/>
  <c r="AX25" i="5"/>
  <c r="DI25" i="5" s="1"/>
  <c r="AX19" i="5"/>
  <c r="DI19" i="5" s="1"/>
  <c r="G5" i="5"/>
  <c r="CC24" i="5"/>
  <c r="G34" i="5"/>
  <c r="CC20" i="5"/>
  <c r="G43" i="5"/>
  <c r="G35" i="5"/>
  <c r="CB14" i="5"/>
  <c r="CB23" i="5"/>
  <c r="CB13" i="5"/>
  <c r="AW23" i="5"/>
  <c r="DH23" i="5" s="1"/>
  <c r="CB22" i="5"/>
  <c r="AW14" i="5"/>
  <c r="DH14" i="5" s="1"/>
  <c r="AW22" i="5"/>
  <c r="DH22" i="5" s="1"/>
  <c r="AW29" i="5"/>
  <c r="DH29" i="5" s="1"/>
  <c r="CB25" i="5"/>
  <c r="CB18" i="5"/>
  <c r="AW16" i="5"/>
  <c r="DH16" i="5" s="1"/>
  <c r="CB12" i="5"/>
  <c r="CB27" i="5"/>
  <c r="AW17" i="5"/>
  <c r="DH17" i="5" s="1"/>
  <c r="AW12" i="5"/>
  <c r="DH12" i="5" s="1"/>
  <c r="F35" i="5"/>
  <c r="CB24" i="5"/>
  <c r="CB11" i="5"/>
  <c r="AW30" i="5"/>
  <c r="DH30" i="5" s="1"/>
  <c r="AW19" i="5"/>
  <c r="DH19" i="5" s="1"/>
  <c r="AW6" i="5"/>
  <c r="DH6" i="5" s="1"/>
  <c r="AW11" i="5"/>
  <c r="DH11" i="5" s="1"/>
  <c r="F36" i="5"/>
  <c r="CB19" i="5"/>
  <c r="CB15" i="5"/>
  <c r="CB10" i="5"/>
  <c r="AW10" i="5"/>
  <c r="DH10" i="5" s="1"/>
  <c r="F37" i="5"/>
  <c r="AW15" i="5"/>
  <c r="DH15" i="5" s="1"/>
  <c r="F34" i="5"/>
  <c r="AW20" i="5"/>
  <c r="DH20" i="5" s="1"/>
  <c r="CB9" i="5"/>
  <c r="CB6" i="5"/>
  <c r="F5" i="5"/>
  <c r="AW9" i="5"/>
  <c r="DH9" i="5" s="1"/>
  <c r="CB20" i="5"/>
  <c r="F42" i="5"/>
  <c r="AW24" i="5"/>
  <c r="DH24" i="5" s="1"/>
  <c r="AW25" i="5"/>
  <c r="DH25" i="5" s="1"/>
  <c r="CB8" i="5"/>
  <c r="CB29" i="5"/>
  <c r="CB17" i="5"/>
  <c r="AW7" i="5"/>
  <c r="DH7" i="5" s="1"/>
  <c r="AW8" i="5"/>
  <c r="DH8" i="5" s="1"/>
  <c r="CB28" i="5"/>
  <c r="F43" i="5"/>
  <c r="F33" i="5"/>
  <c r="AW13" i="5"/>
  <c r="DH13" i="5" s="1"/>
  <c r="F44" i="5"/>
  <c r="AW26" i="5"/>
  <c r="DH26" i="5" s="1"/>
  <c r="CB16" i="5"/>
  <c r="AW21" i="5"/>
  <c r="DH21" i="5" s="1"/>
  <c r="AW28" i="5"/>
  <c r="DH28" i="5" s="1"/>
  <c r="CB26" i="5"/>
  <c r="AW18" i="5"/>
  <c r="DH18" i="5" s="1"/>
  <c r="CB7" i="5"/>
  <c r="AW27" i="5"/>
  <c r="DH27" i="5" s="1"/>
  <c r="CB21" i="5"/>
  <c r="CB30" i="5"/>
  <c r="E42" i="5"/>
  <c r="CA19" i="5"/>
  <c r="CA29" i="5"/>
  <c r="AV17" i="5"/>
  <c r="DG17" i="5" s="1"/>
  <c r="AV12" i="5"/>
  <c r="DG12" i="5" s="1"/>
  <c r="CA8" i="5"/>
  <c r="AV20" i="5"/>
  <c r="DG20" i="5" s="1"/>
  <c r="AV19" i="5"/>
  <c r="DG19" i="5" s="1"/>
  <c r="E43" i="5"/>
  <c r="E34" i="5"/>
  <c r="CA12" i="5"/>
  <c r="CA15" i="5"/>
  <c r="AV8" i="5"/>
  <c r="DG8" i="5" s="1"/>
  <c r="AV16" i="5"/>
  <c r="DG16" i="5" s="1"/>
  <c r="CA28" i="5"/>
  <c r="CA27" i="5"/>
  <c r="AV11" i="5"/>
  <c r="DG11" i="5" s="1"/>
  <c r="AV18" i="5"/>
  <c r="DG18" i="5" s="1"/>
  <c r="AV6" i="5"/>
  <c r="DG6" i="5" s="1"/>
  <c r="CA18" i="5"/>
  <c r="CA30" i="5"/>
  <c r="CA9" i="5"/>
  <c r="AV10" i="5"/>
  <c r="DG10" i="5" s="1"/>
  <c r="AV7" i="5"/>
  <c r="DG7" i="5" s="1"/>
  <c r="AV28" i="5"/>
  <c r="DG28" i="5" s="1"/>
  <c r="CA7" i="5"/>
  <c r="CA14" i="5"/>
  <c r="CA25" i="5"/>
  <c r="E35" i="5"/>
  <c r="E44" i="5"/>
  <c r="AV26" i="5"/>
  <c r="DG26" i="5" s="1"/>
  <c r="CA6" i="5"/>
  <c r="AV29" i="5"/>
  <c r="DG29" i="5" s="1"/>
  <c r="AV15" i="5"/>
  <c r="DG15" i="5" s="1"/>
  <c r="AV25" i="5"/>
  <c r="DG25" i="5" s="1"/>
  <c r="CA10" i="5"/>
  <c r="AV13" i="5"/>
  <c r="DG13" i="5" s="1"/>
  <c r="CA26" i="5"/>
  <c r="AV30" i="5"/>
  <c r="DG30" i="5" s="1"/>
  <c r="AV22" i="5"/>
  <c r="DG22" i="5" s="1"/>
  <c r="CA16" i="5"/>
  <c r="AV14" i="5"/>
  <c r="DG14" i="5" s="1"/>
  <c r="CA22" i="5"/>
  <c r="E36" i="5"/>
  <c r="AV9" i="5"/>
  <c r="DG9" i="5" s="1"/>
  <c r="CA21" i="5"/>
  <c r="AV27" i="5"/>
  <c r="DG27" i="5" s="1"/>
  <c r="CA20" i="5"/>
  <c r="AV24" i="5"/>
  <c r="DG24" i="5" s="1"/>
  <c r="CA17" i="5"/>
  <c r="CA24" i="5"/>
  <c r="AV23" i="5"/>
  <c r="DG23" i="5" s="1"/>
  <c r="E33" i="5"/>
  <c r="CA11" i="5"/>
  <c r="CA13" i="5"/>
  <c r="E37" i="5"/>
  <c r="E5" i="5"/>
  <c r="CA23" i="5"/>
  <c r="AV21" i="5"/>
  <c r="DG21" i="5" s="1"/>
  <c r="AU8" i="5"/>
  <c r="DF8" i="5" s="1"/>
  <c r="D33" i="5"/>
  <c r="BZ7" i="5"/>
  <c r="AU7" i="5"/>
  <c r="DF7" i="5" s="1"/>
  <c r="BZ6" i="5"/>
  <c r="AU6" i="5"/>
  <c r="DF6" i="5" s="1"/>
  <c r="D5" i="5"/>
  <c r="BZ28" i="5"/>
  <c r="D43" i="5"/>
  <c r="AU30" i="5"/>
  <c r="DF30" i="5" s="1"/>
  <c r="BZ24" i="5"/>
  <c r="AU16" i="5"/>
  <c r="DF16" i="5" s="1"/>
  <c r="BZ29" i="5"/>
  <c r="BZ15" i="5"/>
  <c r="AU15" i="5"/>
  <c r="DF15" i="5" s="1"/>
  <c r="AU25" i="5"/>
  <c r="DF25" i="5" s="1"/>
  <c r="BZ14" i="5"/>
  <c r="BZ25" i="5"/>
  <c r="AU14" i="5"/>
  <c r="DF14" i="5" s="1"/>
  <c r="AU29" i="5"/>
  <c r="DF29" i="5" s="1"/>
  <c r="BZ13" i="5"/>
  <c r="AU28" i="5"/>
  <c r="DF28" i="5" s="1"/>
  <c r="D37" i="5"/>
  <c r="BZ23" i="5"/>
  <c r="AU24" i="5"/>
  <c r="DF24" i="5" s="1"/>
  <c r="AU23" i="5"/>
  <c r="DF23" i="5" s="1"/>
  <c r="BZ22" i="5"/>
  <c r="AU22" i="5"/>
  <c r="DF22" i="5" s="1"/>
  <c r="D44" i="5"/>
  <c r="AU26" i="5"/>
  <c r="DF26" i="5" s="1"/>
  <c r="BZ21" i="5"/>
  <c r="AU21" i="5"/>
  <c r="DF21" i="5" s="1"/>
  <c r="BZ20" i="5"/>
  <c r="AU20" i="5"/>
  <c r="DF20" i="5" s="1"/>
  <c r="BZ30" i="5"/>
  <c r="AU13" i="5"/>
  <c r="DF13" i="5" s="1"/>
  <c r="BZ26" i="5"/>
  <c r="BZ19" i="5"/>
  <c r="AU19" i="5"/>
  <c r="DF19" i="5" s="1"/>
  <c r="BZ18" i="5"/>
  <c r="AU18" i="5"/>
  <c r="DF18" i="5" s="1"/>
  <c r="BZ17" i="5"/>
  <c r="AU17" i="5"/>
  <c r="DF17" i="5" s="1"/>
  <c r="D36" i="5"/>
  <c r="BZ16" i="5"/>
  <c r="BZ12" i="5"/>
  <c r="AU12" i="5"/>
  <c r="DF12" i="5" s="1"/>
  <c r="AU27" i="5"/>
  <c r="DF27" i="5" s="1"/>
  <c r="BZ11" i="5"/>
  <c r="D35" i="5"/>
  <c r="AU11" i="5"/>
  <c r="DF11" i="5" s="1"/>
  <c r="D42" i="5"/>
  <c r="BZ10" i="5"/>
  <c r="BZ27" i="5"/>
  <c r="AU10" i="5"/>
  <c r="DF10" i="5" s="1"/>
  <c r="BZ9" i="5"/>
  <c r="D34" i="5"/>
  <c r="AU9" i="5"/>
  <c r="DF9" i="5" s="1"/>
  <c r="BZ8" i="5"/>
  <c r="AT9" i="5"/>
  <c r="DE9" i="5" s="1"/>
  <c r="AT13" i="5"/>
  <c r="DE13" i="5" s="1"/>
  <c r="AT26" i="5"/>
  <c r="DE26" i="5" s="1"/>
  <c r="C44" i="5"/>
  <c r="BY23" i="5"/>
  <c r="BY7" i="5"/>
  <c r="BY29" i="5"/>
  <c r="BY13" i="5"/>
  <c r="C37" i="5"/>
  <c r="AT23" i="5"/>
  <c r="DE23" i="5" s="1"/>
  <c r="C43" i="5"/>
  <c r="AT19" i="5"/>
  <c r="DE19" i="5" s="1"/>
  <c r="AT12" i="5"/>
  <c r="DE12" i="5" s="1"/>
  <c r="BY22" i="5"/>
  <c r="BY12" i="5"/>
  <c r="AT28" i="5"/>
  <c r="DE28" i="5" s="1"/>
  <c r="AT30" i="5"/>
  <c r="DE30" i="5" s="1"/>
  <c r="BY16" i="5"/>
  <c r="AT24" i="5"/>
  <c r="DE24" i="5" s="1"/>
  <c r="BY19" i="5"/>
  <c r="C42" i="5"/>
  <c r="BY14" i="5"/>
  <c r="AT21" i="5"/>
  <c r="DE21" i="5" s="1"/>
  <c r="BY24" i="5"/>
  <c r="AT7" i="5"/>
  <c r="DE7" i="5" s="1"/>
  <c r="C36" i="5"/>
  <c r="AT17" i="5"/>
  <c r="DE17" i="5" s="1"/>
  <c r="BY17" i="5"/>
  <c r="AT6" i="5"/>
  <c r="DE6" i="5" s="1"/>
  <c r="BY28" i="5"/>
  <c r="BY15" i="5"/>
  <c r="AT8" i="5"/>
  <c r="DE8" i="5" s="1"/>
  <c r="BY25" i="5"/>
  <c r="BY8" i="5"/>
  <c r="BY6" i="5"/>
  <c r="BY27" i="5"/>
  <c r="AT27" i="5"/>
  <c r="DE27" i="5" s="1"/>
  <c r="BY21" i="5"/>
  <c r="AT20" i="5"/>
  <c r="DE20" i="5" s="1"/>
  <c r="C34" i="5"/>
  <c r="BY30" i="5"/>
  <c r="AT18" i="5"/>
  <c r="DE18" i="5" s="1"/>
  <c r="BY9" i="5"/>
  <c r="C5" i="5"/>
  <c r="AT10" i="5"/>
  <c r="DE10" i="5" s="1"/>
  <c r="AT15" i="5"/>
  <c r="DE15" i="5" s="1"/>
  <c r="BY10" i="5"/>
  <c r="BY18" i="5"/>
  <c r="AT22" i="5"/>
  <c r="DE22" i="5" s="1"/>
  <c r="C35" i="5"/>
  <c r="AT11" i="5"/>
  <c r="DE11" i="5" s="1"/>
  <c r="C33" i="5"/>
  <c r="AT16" i="5"/>
  <c r="DE16" i="5" s="1"/>
  <c r="BY11" i="5"/>
  <c r="AT25" i="5"/>
  <c r="DE25" i="5" s="1"/>
  <c r="AT29" i="5"/>
  <c r="DE29" i="5" s="1"/>
  <c r="BY20" i="5"/>
  <c r="AT14" i="5"/>
  <c r="DE14" i="5" s="1"/>
  <c r="BY26" i="5"/>
  <c r="AS17" i="5"/>
  <c r="DD17" i="5" s="1"/>
  <c r="BX17" i="5"/>
  <c r="AS14" i="5"/>
  <c r="DD14" i="5" s="1"/>
  <c r="AS29" i="5"/>
  <c r="DD29" i="5" s="1"/>
  <c r="B33" i="5"/>
  <c r="B42" i="5"/>
  <c r="B37" i="5"/>
  <c r="AS18" i="5"/>
  <c r="DD18" i="5" s="1"/>
  <c r="BX18" i="5"/>
  <c r="B43" i="5"/>
  <c r="AS16" i="5"/>
  <c r="DD16" i="5" s="1"/>
  <c r="AS23" i="5"/>
  <c r="DD23" i="5" s="1"/>
  <c r="BX7" i="5"/>
  <c r="BX23" i="5"/>
  <c r="BX13" i="5"/>
  <c r="AS26" i="5"/>
  <c r="DD26" i="5" s="1"/>
  <c r="AS13" i="5"/>
  <c r="DD13" i="5" s="1"/>
  <c r="AS10" i="5"/>
  <c r="DD10" i="5" s="1"/>
  <c r="B44" i="5"/>
  <c r="BX29" i="5"/>
  <c r="BX26" i="5"/>
  <c r="AS27" i="5"/>
  <c r="DD27" i="5" s="1"/>
  <c r="AS19" i="5"/>
  <c r="DD19" i="5" s="1"/>
  <c r="BX27" i="5"/>
  <c r="AS24" i="5"/>
  <c r="DD24" i="5" s="1"/>
  <c r="BX28" i="5"/>
  <c r="BX6" i="5"/>
  <c r="AS8" i="5"/>
  <c r="DD8" i="5" s="1"/>
  <c r="BX8" i="5"/>
  <c r="B34" i="5"/>
  <c r="AS6" i="5"/>
  <c r="DD6" i="5" s="1"/>
  <c r="AS9" i="5"/>
  <c r="DD9" i="5" s="1"/>
  <c r="BX9" i="5"/>
  <c r="BX30" i="5"/>
  <c r="BX10" i="5"/>
  <c r="B35" i="5"/>
  <c r="AS11" i="5"/>
  <c r="DD11" i="5" s="1"/>
  <c r="BX11" i="5"/>
  <c r="AS7" i="5"/>
  <c r="DD7" i="5" s="1"/>
  <c r="BX15" i="5"/>
  <c r="AS20" i="5"/>
  <c r="DD20" i="5" s="1"/>
  <c r="BX20" i="5"/>
  <c r="AS15" i="5"/>
  <c r="DD15" i="5" s="1"/>
  <c r="AS25" i="5"/>
  <c r="DD25" i="5" s="1"/>
  <c r="B5" i="5"/>
  <c r="AS21" i="5"/>
  <c r="DD21" i="5" s="1"/>
  <c r="BX21" i="5"/>
  <c r="BX25" i="5"/>
  <c r="BX19" i="5"/>
  <c r="AS28" i="5"/>
  <c r="DD28" i="5" s="1"/>
  <c r="BX14" i="5"/>
  <c r="AS22" i="5"/>
  <c r="DD22" i="5" s="1"/>
  <c r="AS12" i="5"/>
  <c r="DD12" i="5" s="1"/>
  <c r="BX12" i="5"/>
  <c r="AS30" i="5"/>
  <c r="DD30" i="5" s="1"/>
  <c r="BX16" i="5"/>
  <c r="BX22" i="5"/>
  <c r="B36" i="5"/>
  <c r="BX24" i="5"/>
  <c r="AQ30" i="4"/>
  <c r="AP30" i="4"/>
  <c r="AO30" i="4"/>
  <c r="AN30" i="4"/>
  <c r="AM30" i="4"/>
  <c r="AL30" i="4"/>
  <c r="AK30" i="4"/>
  <c r="AH30" i="4"/>
  <c r="AJ30" i="4"/>
  <c r="AI30" i="4"/>
  <c r="AL29" i="4"/>
  <c r="AM29" i="4"/>
  <c r="AN29" i="4"/>
  <c r="AQ29" i="4"/>
  <c r="AI29" i="4"/>
  <c r="AO29" i="4"/>
  <c r="AH29" i="4"/>
  <c r="AJ29" i="4"/>
  <c r="AP29" i="4"/>
  <c r="AK29" i="4"/>
  <c r="AM28" i="4"/>
  <c r="AK28" i="4"/>
  <c r="AI28" i="4"/>
  <c r="AH28" i="4"/>
  <c r="AQ28" i="4"/>
  <c r="AP28" i="4"/>
  <c r="AO28" i="4"/>
  <c r="AN28" i="4"/>
  <c r="AL28" i="4"/>
  <c r="AJ28" i="4"/>
  <c r="AI27" i="4"/>
  <c r="AL27" i="4"/>
  <c r="AQ27" i="4"/>
  <c r="AP27" i="4"/>
  <c r="AN27" i="4"/>
  <c r="AM27" i="4"/>
  <c r="AK27" i="4"/>
  <c r="AH27" i="4"/>
  <c r="AJ27" i="4" s="1"/>
  <c r="AO27" i="4"/>
  <c r="AH26" i="4"/>
  <c r="AJ26" i="4" s="1"/>
  <c r="AP26" i="4"/>
  <c r="AN26" i="4"/>
  <c r="AO26" i="4"/>
  <c r="AI26" i="4"/>
  <c r="AL26" i="4"/>
  <c r="AM26" i="4"/>
  <c r="AQ26" i="4"/>
  <c r="AK26" i="4"/>
  <c r="AO25" i="4"/>
  <c r="AQ25" i="4"/>
  <c r="AN25" i="4"/>
  <c r="AI25" i="4"/>
  <c r="AL25" i="4"/>
  <c r="AH25" i="4"/>
  <c r="AJ25" i="4" s="1"/>
  <c r="AP25" i="4"/>
  <c r="AM25" i="4"/>
  <c r="AK25" i="4"/>
  <c r="AI24" i="4"/>
  <c r="AH24" i="4"/>
  <c r="AN24" i="4"/>
  <c r="AP24" i="4"/>
  <c r="AK24" i="4"/>
  <c r="AO24" i="4"/>
  <c r="AL24" i="4"/>
  <c r="AM24" i="4"/>
  <c r="AJ24" i="4"/>
  <c r="AQ24" i="4"/>
  <c r="AI23" i="4"/>
  <c r="AM23" i="4"/>
  <c r="AH23" i="4"/>
  <c r="AL23" i="4"/>
  <c r="AJ23" i="4"/>
  <c r="AK23" i="4"/>
  <c r="AO23" i="4"/>
  <c r="AP23" i="4"/>
  <c r="AQ23" i="4"/>
  <c r="AN23" i="4"/>
  <c r="AI22" i="4"/>
  <c r="AH22" i="4"/>
  <c r="AK22" i="4"/>
  <c r="AJ22" i="4"/>
  <c r="AL22" i="4"/>
  <c r="AM22" i="4"/>
  <c r="AN22" i="4"/>
  <c r="AO22" i="4"/>
  <c r="AP22" i="4"/>
  <c r="AQ22" i="4"/>
  <c r="AI21" i="4"/>
  <c r="AQ21" i="4"/>
  <c r="AK21" i="4"/>
  <c r="AM21" i="4"/>
  <c r="AN21" i="4"/>
  <c r="AL21" i="4"/>
  <c r="AP21" i="4"/>
  <c r="AH21" i="4"/>
  <c r="AJ21" i="4" s="1"/>
  <c r="AO21" i="4"/>
  <c r="AK20" i="4"/>
  <c r="AH20" i="4"/>
  <c r="AN20" i="4"/>
  <c r="AP20" i="4"/>
  <c r="AQ20" i="4"/>
  <c r="AJ20" i="4"/>
  <c r="AM20" i="4"/>
  <c r="AL20" i="4"/>
  <c r="AO20" i="4"/>
  <c r="AI20" i="4"/>
  <c r="AQ19" i="4"/>
  <c r="AP19" i="4"/>
  <c r="AO19" i="4"/>
  <c r="AN19" i="4"/>
  <c r="AM19" i="4"/>
  <c r="AK19" i="4"/>
  <c r="AI19" i="4"/>
  <c r="AH19" i="4"/>
  <c r="AJ19" i="4" s="1"/>
  <c r="AL19" i="4"/>
  <c r="AM18" i="4"/>
  <c r="AN18" i="4"/>
  <c r="AO18" i="4"/>
  <c r="AP18" i="4"/>
  <c r="AQ18" i="4"/>
  <c r="AH18" i="4"/>
  <c r="AI18" i="4"/>
  <c r="AJ18" i="4"/>
  <c r="AK18" i="4"/>
  <c r="AL18" i="4"/>
  <c r="AL17" i="4"/>
  <c r="AQ17" i="4"/>
  <c r="AP17" i="4"/>
  <c r="AO17" i="4"/>
  <c r="AN17" i="4"/>
  <c r="AM17" i="4"/>
  <c r="AK17" i="4"/>
  <c r="AI17" i="4"/>
  <c r="AH17" i="4"/>
  <c r="AJ17" i="4" s="1"/>
  <c r="AI16" i="4"/>
  <c r="AM16" i="4"/>
  <c r="AN16" i="4"/>
  <c r="AL16" i="4"/>
  <c r="AO16" i="4"/>
  <c r="AP16" i="4"/>
  <c r="AQ16" i="4"/>
  <c r="AH16" i="4"/>
  <c r="AJ16" i="4" s="1"/>
  <c r="AK16" i="4"/>
  <c r="AH15" i="4"/>
  <c r="AN15" i="4"/>
  <c r="AI15" i="4"/>
  <c r="AQ15" i="4"/>
  <c r="AP15" i="4"/>
  <c r="AJ15" i="4"/>
  <c r="AL15" i="4"/>
  <c r="AM15" i="4"/>
  <c r="AK15" i="4"/>
  <c r="AO15" i="4"/>
  <c r="AP14" i="4"/>
  <c r="AM14" i="4"/>
  <c r="AO14" i="4"/>
  <c r="AH14" i="4"/>
  <c r="AJ14" i="4"/>
  <c r="AK14" i="4"/>
  <c r="AQ14" i="4"/>
  <c r="AL14" i="4"/>
  <c r="AN14" i="4"/>
  <c r="AI14" i="4"/>
  <c r="AI13" i="4"/>
  <c r="AH13" i="4"/>
  <c r="AQ13" i="4"/>
  <c r="AO13" i="4"/>
  <c r="AN13" i="4"/>
  <c r="AP13" i="4"/>
  <c r="AM13" i="4"/>
  <c r="AL13" i="4"/>
  <c r="AK13" i="4"/>
  <c r="AJ13" i="4"/>
  <c r="AH12" i="4"/>
  <c r="AO12" i="4"/>
  <c r="AM12" i="4"/>
  <c r="AJ12" i="4"/>
  <c r="AK12" i="4"/>
  <c r="AL12" i="4"/>
  <c r="AP12" i="4"/>
  <c r="AN12" i="4"/>
  <c r="AI12" i="4"/>
  <c r="AQ12" i="4"/>
  <c r="AK11" i="4"/>
  <c r="AN11" i="4"/>
  <c r="AO11" i="4"/>
  <c r="AI11" i="4"/>
  <c r="AP11" i="4"/>
  <c r="AQ11" i="4"/>
  <c r="AH11" i="4"/>
  <c r="AJ11" i="4" s="1"/>
  <c r="AL11" i="4"/>
  <c r="AM11" i="4"/>
  <c r="AQ10" i="4"/>
  <c r="AH10" i="4"/>
  <c r="AI10" i="4"/>
  <c r="AP10" i="4"/>
  <c r="AO10" i="4"/>
  <c r="AJ10" i="4"/>
  <c r="AK10" i="4"/>
  <c r="AL10" i="4"/>
  <c r="AM10" i="4"/>
  <c r="AN10" i="4"/>
  <c r="AO9" i="4"/>
  <c r="AN9" i="4"/>
  <c r="AH9" i="4"/>
  <c r="AJ9" i="4" s="1"/>
  <c r="AI9" i="4"/>
  <c r="AL9" i="4"/>
  <c r="AK9" i="4"/>
  <c r="AM9" i="4"/>
  <c r="AQ9" i="4"/>
  <c r="AP9" i="4"/>
  <c r="AO8" i="4"/>
  <c r="AP8" i="4"/>
  <c r="AL8" i="4"/>
  <c r="AI8" i="4"/>
  <c r="AM8" i="4"/>
  <c r="AK8" i="4"/>
  <c r="AN8" i="4"/>
  <c r="AQ8" i="4"/>
  <c r="AH8" i="4"/>
  <c r="AJ8" i="4" s="1"/>
  <c r="AO7" i="4"/>
  <c r="AN7" i="4"/>
  <c r="AM7" i="4"/>
  <c r="AH7" i="4"/>
  <c r="AI7" i="4"/>
  <c r="AJ7" i="4"/>
  <c r="AK7" i="4"/>
  <c r="AL7" i="4"/>
  <c r="AP7" i="4"/>
  <c r="AQ7" i="4"/>
  <c r="AI6" i="4"/>
  <c r="AH6" i="4"/>
  <c r="AP6" i="4"/>
  <c r="AO6" i="4"/>
  <c r="AN6" i="4"/>
  <c r="AL6" i="4"/>
  <c r="AK6" i="4"/>
  <c r="AJ6" i="4"/>
  <c r="AM6" i="4"/>
  <c r="AQ6" i="4"/>
  <c r="DB15" i="4"/>
  <c r="DB18" i="4"/>
  <c r="DB22" i="4"/>
  <c r="BW13" i="4"/>
  <c r="DC13" i="5" s="1"/>
  <c r="BW22" i="4"/>
  <c r="DC22" i="5" s="1"/>
  <c r="BW18" i="4"/>
  <c r="DC18" i="5" s="1"/>
  <c r="BW10" i="4"/>
  <c r="DC10" i="5" s="1"/>
  <c r="DB13" i="4"/>
  <c r="DB7" i="4"/>
  <c r="DB10" i="4"/>
  <c r="DB21" i="4"/>
  <c r="DB17" i="4"/>
  <c r="BW6" i="4"/>
  <c r="DC6" i="5" s="1"/>
  <c r="BW21" i="4"/>
  <c r="DC21" i="5" s="1"/>
  <c r="BW14" i="4"/>
  <c r="DC14" i="5" s="1"/>
  <c r="BW17" i="4"/>
  <c r="DC17" i="5" s="1"/>
  <c r="BW11" i="4"/>
  <c r="DC11" i="5" s="1"/>
  <c r="DB14" i="4"/>
  <c r="DB11" i="4"/>
  <c r="DB20" i="4"/>
  <c r="DB16" i="4"/>
  <c r="BW20" i="4"/>
  <c r="DC20" i="5" s="1"/>
  <c r="BW16" i="4"/>
  <c r="DC16" i="5" s="1"/>
  <c r="BW15" i="4"/>
  <c r="DC15" i="5" s="1"/>
  <c r="AF5" i="4"/>
  <c r="DB9" i="4"/>
  <c r="BW9" i="4"/>
  <c r="DC9" i="5" s="1"/>
  <c r="DB6" i="4"/>
  <c r="DB8" i="4"/>
  <c r="BW7" i="4"/>
  <c r="DC7" i="5" s="1"/>
  <c r="BW12" i="4"/>
  <c r="DC12" i="5" s="1"/>
  <c r="DB19" i="4"/>
  <c r="DB12" i="4"/>
  <c r="BW19" i="4"/>
  <c r="DC19" i="5" s="1"/>
  <c r="BW8" i="4"/>
  <c r="DC8" i="5" s="1"/>
  <c r="DA17" i="4"/>
  <c r="DA21" i="4"/>
  <c r="DA7" i="4"/>
  <c r="DA22" i="4"/>
  <c r="BV9" i="4"/>
  <c r="EG9" i="4" s="1"/>
  <c r="DA9" i="4"/>
  <c r="DA15" i="4"/>
  <c r="DA14" i="4"/>
  <c r="BV18" i="4"/>
  <c r="EG18" i="4" s="1"/>
  <c r="BV14" i="4"/>
  <c r="EG14" i="4" s="1"/>
  <c r="DA10" i="4"/>
  <c r="DA11" i="4"/>
  <c r="BV6" i="4"/>
  <c r="EG6" i="4" s="1"/>
  <c r="BV22" i="4"/>
  <c r="EG22" i="4" s="1"/>
  <c r="DA18" i="4"/>
  <c r="AE5" i="4"/>
  <c r="BV17" i="4"/>
  <c r="EG17" i="4" s="1"/>
  <c r="DA20" i="4"/>
  <c r="BV16" i="4"/>
  <c r="EG16" i="4" s="1"/>
  <c r="BV21" i="4"/>
  <c r="EG21" i="4" s="1"/>
  <c r="DA16" i="4"/>
  <c r="BV13" i="4"/>
  <c r="EG13" i="4" s="1"/>
  <c r="DA13" i="4"/>
  <c r="BV20" i="4"/>
  <c r="EG20" i="4" s="1"/>
  <c r="BV15" i="4"/>
  <c r="EG15" i="4" s="1"/>
  <c r="BV10" i="4"/>
  <c r="EG10" i="4" s="1"/>
  <c r="BV8" i="4"/>
  <c r="EG8" i="4" s="1"/>
  <c r="DA6" i="4"/>
  <c r="BV19" i="4"/>
  <c r="EG19" i="4" s="1"/>
  <c r="DA12" i="4"/>
  <c r="DA19" i="4"/>
  <c r="BV12" i="4"/>
  <c r="EG12" i="4" s="1"/>
  <c r="DA8" i="4"/>
  <c r="BV11" i="4"/>
  <c r="EG11" i="4" s="1"/>
  <c r="BV7" i="4"/>
  <c r="EG7" i="4" s="1"/>
  <c r="CZ16" i="4"/>
  <c r="BU18" i="4"/>
  <c r="EF18" i="4" s="1"/>
  <c r="CZ14" i="4"/>
  <c r="BU21" i="4"/>
  <c r="EF21" i="4" s="1"/>
  <c r="CZ13" i="4"/>
  <c r="BU13" i="4"/>
  <c r="EF13" i="4" s="1"/>
  <c r="CZ10" i="4"/>
  <c r="BU20" i="4"/>
  <c r="EF20" i="4" s="1"/>
  <c r="CZ18" i="4"/>
  <c r="CZ15" i="4"/>
  <c r="BU6" i="4"/>
  <c r="EF6" i="4" s="1"/>
  <c r="BU10" i="4"/>
  <c r="EF10" i="4" s="1"/>
  <c r="CZ22" i="4"/>
  <c r="BU22" i="4"/>
  <c r="EF22" i="4" s="1"/>
  <c r="CZ7" i="4"/>
  <c r="BU9" i="4"/>
  <c r="EF9" i="4" s="1"/>
  <c r="CZ6" i="4"/>
  <c r="BU16" i="4"/>
  <c r="EF16" i="4" s="1"/>
  <c r="CZ9" i="4"/>
  <c r="BU19" i="4"/>
  <c r="EF19" i="4" s="1"/>
  <c r="CZ11" i="4"/>
  <c r="BU17" i="4"/>
  <c r="EF17" i="4" s="1"/>
  <c r="CZ12" i="4"/>
  <c r="BU14" i="4"/>
  <c r="EF14" i="4" s="1"/>
  <c r="CZ19" i="4"/>
  <c r="CZ20" i="4"/>
  <c r="BU15" i="4"/>
  <c r="EF15" i="4" s="1"/>
  <c r="BU12" i="4"/>
  <c r="EF12" i="4" s="1"/>
  <c r="BU11" i="4"/>
  <c r="EF11" i="4" s="1"/>
  <c r="BU8" i="4"/>
  <c r="EF8" i="4" s="1"/>
  <c r="CZ8" i="4"/>
  <c r="AD5" i="4"/>
  <c r="BU7" i="4"/>
  <c r="EF7" i="4" s="1"/>
  <c r="CZ21" i="4"/>
  <c r="CZ17" i="4"/>
  <c r="BT15" i="4"/>
  <c r="EE15" i="4" s="1"/>
  <c r="BT17" i="4"/>
  <c r="EE17" i="4" s="1"/>
  <c r="AC5" i="4"/>
  <c r="BT8" i="4"/>
  <c r="EE8" i="4" s="1"/>
  <c r="BT21" i="4"/>
  <c r="EE21" i="4" s="1"/>
  <c r="CY9" i="4"/>
  <c r="BT6" i="4"/>
  <c r="EE6" i="4" s="1"/>
  <c r="BT9" i="4"/>
  <c r="EE9" i="4" s="1"/>
  <c r="CY14" i="4"/>
  <c r="CY6" i="4"/>
  <c r="CY21" i="4"/>
  <c r="BT19" i="4"/>
  <c r="EE19" i="4" s="1"/>
  <c r="CY11" i="4"/>
  <c r="CY15" i="4"/>
  <c r="BT14" i="4"/>
  <c r="EE14" i="4" s="1"/>
  <c r="CY12" i="4"/>
  <c r="CY7" i="4"/>
  <c r="CY20" i="4"/>
  <c r="BT11" i="4"/>
  <c r="EE11" i="4" s="1"/>
  <c r="CY19" i="4"/>
  <c r="CY16" i="4"/>
  <c r="CY13" i="4"/>
  <c r="BT20" i="4"/>
  <c r="EE20" i="4" s="1"/>
  <c r="BT12" i="4"/>
  <c r="EE12" i="4" s="1"/>
  <c r="CY10" i="4"/>
  <c r="BT22" i="4"/>
  <c r="EE22" i="4" s="1"/>
  <c r="BT18" i="4"/>
  <c r="EE18" i="4" s="1"/>
  <c r="BT16" i="4"/>
  <c r="EE16" i="4" s="1"/>
  <c r="CY8" i="4"/>
  <c r="BT7" i="4"/>
  <c r="EE7" i="4" s="1"/>
  <c r="BT13" i="4"/>
  <c r="EE13" i="4" s="1"/>
  <c r="CY22" i="4"/>
  <c r="BT10" i="4"/>
  <c r="EE10" i="4" s="1"/>
  <c r="CY17" i="4"/>
  <c r="CY18" i="4"/>
  <c r="AB5" i="4"/>
  <c r="CX18" i="4"/>
  <c r="BS18" i="4"/>
  <c r="ED18" i="4" s="1"/>
  <c r="BS22" i="4"/>
  <c r="ED22" i="4" s="1"/>
  <c r="BS19" i="4"/>
  <c r="ED19" i="4" s="1"/>
  <c r="CX10" i="4"/>
  <c r="CX16" i="4"/>
  <c r="CX22" i="4"/>
  <c r="CX20" i="4"/>
  <c r="CX12" i="4"/>
  <c r="BS11" i="4"/>
  <c r="ED11" i="4" s="1"/>
  <c r="CX11" i="4"/>
  <c r="BS17" i="4"/>
  <c r="ED17" i="4" s="1"/>
  <c r="CX9" i="4"/>
  <c r="CX7" i="4"/>
  <c r="CX19" i="4"/>
  <c r="BS14" i="4"/>
  <c r="ED14" i="4" s="1"/>
  <c r="BS10" i="4"/>
  <c r="ED10" i="4" s="1"/>
  <c r="BS6" i="4"/>
  <c r="ED6" i="4" s="1"/>
  <c r="BS13" i="4"/>
  <c r="ED13" i="4" s="1"/>
  <c r="BS21" i="4"/>
  <c r="ED21" i="4" s="1"/>
  <c r="CX8" i="4"/>
  <c r="BS12" i="4"/>
  <c r="ED12" i="4" s="1"/>
  <c r="CX14" i="4"/>
  <c r="CX21" i="4"/>
  <c r="BS7" i="4"/>
  <c r="ED7" i="4" s="1"/>
  <c r="BS15" i="4"/>
  <c r="ED15" i="4" s="1"/>
  <c r="CX13" i="4"/>
  <c r="BS9" i="4"/>
  <c r="ED9" i="4" s="1"/>
  <c r="BS20" i="4"/>
  <c r="ED20" i="4" s="1"/>
  <c r="CX15" i="4"/>
  <c r="CX17" i="4"/>
  <c r="CX6" i="4"/>
  <c r="BS8" i="4"/>
  <c r="ED8" i="4" s="1"/>
  <c r="BS16" i="4"/>
  <c r="ED16" i="4" s="1"/>
  <c r="CW18" i="4"/>
  <c r="CW13" i="4"/>
  <c r="BR18" i="4"/>
  <c r="EC18" i="4" s="1"/>
  <c r="CW17" i="4"/>
  <c r="CW15" i="4"/>
  <c r="BR14" i="4"/>
  <c r="EC14" i="4" s="1"/>
  <c r="BR17" i="4"/>
  <c r="EC17" i="4" s="1"/>
  <c r="CW14" i="4"/>
  <c r="CW16" i="4"/>
  <c r="BR16" i="4"/>
  <c r="EC16" i="4" s="1"/>
  <c r="CW9" i="4"/>
  <c r="BR9" i="4"/>
  <c r="EC9" i="4" s="1"/>
  <c r="CW8" i="4"/>
  <c r="BR8" i="4"/>
  <c r="EC8" i="4" s="1"/>
  <c r="BR15" i="4"/>
  <c r="EC15" i="4" s="1"/>
  <c r="CW7" i="4"/>
  <c r="BR7" i="4"/>
  <c r="EC7" i="4" s="1"/>
  <c r="CW6" i="4"/>
  <c r="BR6" i="4"/>
  <c r="EC6" i="4" s="1"/>
  <c r="AA5" i="4"/>
  <c r="BR20" i="4"/>
  <c r="EC20" i="4" s="1"/>
  <c r="CW20" i="4"/>
  <c r="CW11" i="4"/>
  <c r="BR10" i="4"/>
  <c r="EC10" i="4" s="1"/>
  <c r="BR11" i="4"/>
  <c r="EC11" i="4" s="1"/>
  <c r="BR21" i="4"/>
  <c r="EC21" i="4" s="1"/>
  <c r="CW21" i="4"/>
  <c r="CW10" i="4"/>
  <c r="BR22" i="4"/>
  <c r="EC22" i="4" s="1"/>
  <c r="CW22" i="4"/>
  <c r="BR12" i="4"/>
  <c r="EC12" i="4" s="1"/>
  <c r="CW19" i="4"/>
  <c r="CW12" i="4"/>
  <c r="BR19" i="4"/>
  <c r="EC19" i="4" s="1"/>
  <c r="BR13" i="4"/>
  <c r="EC13" i="4" s="1"/>
  <c r="BQ10" i="4"/>
  <c r="EB10" i="4" s="1"/>
  <c r="BQ12" i="4"/>
  <c r="EB12" i="4" s="1"/>
  <c r="BQ11" i="4"/>
  <c r="EB11" i="4" s="1"/>
  <c r="CV18" i="4"/>
  <c r="BQ7" i="4"/>
  <c r="EB7" i="4" s="1"/>
  <c r="BQ17" i="4"/>
  <c r="EB17" i="4" s="1"/>
  <c r="CV13" i="4"/>
  <c r="CV15" i="4"/>
  <c r="BQ6" i="4"/>
  <c r="EB6" i="4" s="1"/>
  <c r="BQ16" i="4"/>
  <c r="EB16" i="4" s="1"/>
  <c r="CV17" i="4"/>
  <c r="BQ21" i="4"/>
  <c r="EB21" i="4" s="1"/>
  <c r="CV8" i="4"/>
  <c r="BQ18" i="4"/>
  <c r="EB18" i="4" s="1"/>
  <c r="CV14" i="4"/>
  <c r="CV19" i="4"/>
  <c r="BQ14" i="4"/>
  <c r="EB14" i="4" s="1"/>
  <c r="CV20" i="4"/>
  <c r="BQ22" i="4"/>
  <c r="EB22" i="4" s="1"/>
  <c r="CV9" i="4"/>
  <c r="CV21" i="4"/>
  <c r="CV10" i="4"/>
  <c r="BQ8" i="4"/>
  <c r="EB8" i="4" s="1"/>
  <c r="CV12" i="4"/>
  <c r="BQ19" i="4"/>
  <c r="EB19" i="4" s="1"/>
  <c r="BQ20" i="4"/>
  <c r="EB20" i="4" s="1"/>
  <c r="Z5" i="4"/>
  <c r="CV11" i="4"/>
  <c r="CV7" i="4"/>
  <c r="BQ9" i="4"/>
  <c r="EB9" i="4" s="1"/>
  <c r="BQ15" i="4"/>
  <c r="EB15" i="4" s="1"/>
  <c r="CV6" i="4"/>
  <c r="BQ13" i="4"/>
  <c r="EB13" i="4" s="1"/>
  <c r="CV16" i="4"/>
  <c r="CV22" i="4"/>
  <c r="BP7" i="4"/>
  <c r="EA7" i="4" s="1"/>
  <c r="CU13" i="4"/>
  <c r="BP14" i="4"/>
  <c r="EA14" i="4" s="1"/>
  <c r="BP16" i="4"/>
  <c r="EA16" i="4" s="1"/>
  <c r="CU8" i="4"/>
  <c r="CU14" i="4"/>
  <c r="BP18" i="4"/>
  <c r="EA18" i="4" s="1"/>
  <c r="BP22" i="4"/>
  <c r="EA22" i="4" s="1"/>
  <c r="CU10" i="4"/>
  <c r="CU15" i="4"/>
  <c r="BP20" i="4"/>
  <c r="EA20" i="4" s="1"/>
  <c r="BP8" i="4"/>
  <c r="EA8" i="4" s="1"/>
  <c r="BP9" i="4"/>
  <c r="EA9" i="4" s="1"/>
  <c r="CU16" i="4"/>
  <c r="CU6" i="4"/>
  <c r="CU12" i="4"/>
  <c r="BP19" i="4"/>
  <c r="EA19" i="4" s="1"/>
  <c r="BP21" i="4"/>
  <c r="EA21" i="4" s="1"/>
  <c r="CU7" i="4"/>
  <c r="CU17" i="4"/>
  <c r="Y5" i="4"/>
  <c r="CU20" i="4"/>
  <c r="BP6" i="4"/>
  <c r="EA6" i="4" s="1"/>
  <c r="CU11" i="4"/>
  <c r="BP17" i="4"/>
  <c r="EA17" i="4" s="1"/>
  <c r="CU9" i="4"/>
  <c r="BP11" i="4"/>
  <c r="EA11" i="4" s="1"/>
  <c r="BP15" i="4"/>
  <c r="EA15" i="4" s="1"/>
  <c r="BP13" i="4"/>
  <c r="EA13" i="4" s="1"/>
  <c r="CU21" i="4"/>
  <c r="CU18" i="4"/>
  <c r="CU19" i="4"/>
  <c r="CU22" i="4"/>
  <c r="BP12" i="4"/>
  <c r="EA12" i="4" s="1"/>
  <c r="BP10" i="4"/>
  <c r="EA10" i="4" s="1"/>
  <c r="CT10" i="4"/>
  <c r="CT8" i="4"/>
  <c r="CT9" i="4"/>
  <c r="BO7" i="4"/>
  <c r="DZ7" i="4" s="1"/>
  <c r="BO22" i="4"/>
  <c r="DZ22" i="4" s="1"/>
  <c r="BO18" i="4"/>
  <c r="DZ18" i="4" s="1"/>
  <c r="CT13" i="4"/>
  <c r="BO20" i="4"/>
  <c r="DZ20" i="4" s="1"/>
  <c r="BO10" i="4"/>
  <c r="DZ10" i="4" s="1"/>
  <c r="CT22" i="4"/>
  <c r="CT15" i="4"/>
  <c r="CT18" i="4"/>
  <c r="BO13" i="4"/>
  <c r="DZ13" i="4" s="1"/>
  <c r="CT16" i="4"/>
  <c r="X5" i="4"/>
  <c r="BO19" i="4"/>
  <c r="DZ19" i="4" s="1"/>
  <c r="CT7" i="4"/>
  <c r="CT19" i="4"/>
  <c r="CT12" i="4"/>
  <c r="BO15" i="4"/>
  <c r="DZ15" i="4" s="1"/>
  <c r="CT20" i="4"/>
  <c r="BO9" i="4"/>
  <c r="DZ9" i="4" s="1"/>
  <c r="CT6" i="4"/>
  <c r="BO12" i="4"/>
  <c r="DZ12" i="4" s="1"/>
  <c r="CT14" i="4"/>
  <c r="BO17" i="4"/>
  <c r="DZ17" i="4" s="1"/>
  <c r="BO11" i="4"/>
  <c r="DZ11" i="4" s="1"/>
  <c r="BO21" i="4"/>
  <c r="DZ21" i="4" s="1"/>
  <c r="CT11" i="4"/>
  <c r="BO16" i="4"/>
  <c r="DZ16" i="4" s="1"/>
  <c r="BO14" i="4"/>
  <c r="DZ14" i="4" s="1"/>
  <c r="CT21" i="4"/>
  <c r="BO6" i="4"/>
  <c r="DZ6" i="4" s="1"/>
  <c r="CT17" i="4"/>
  <c r="BO8" i="4"/>
  <c r="DZ8" i="4" s="1"/>
  <c r="CS18" i="4"/>
  <c r="BN20" i="4"/>
  <c r="DY20" i="4" s="1"/>
  <c r="CS8" i="4"/>
  <c r="BN7" i="4"/>
  <c r="DY7" i="4" s="1"/>
  <c r="CS15" i="4"/>
  <c r="BN17" i="4"/>
  <c r="DY17" i="4" s="1"/>
  <c r="CS11" i="4"/>
  <c r="W5" i="4"/>
  <c r="BN13" i="4"/>
  <c r="DY13" i="4" s="1"/>
  <c r="CS7" i="4"/>
  <c r="BN14" i="4"/>
  <c r="DY14" i="4" s="1"/>
  <c r="CS21" i="4"/>
  <c r="CS22" i="4"/>
  <c r="BN21" i="4"/>
  <c r="DY21" i="4" s="1"/>
  <c r="CS12" i="4"/>
  <c r="CS10" i="4"/>
  <c r="BN11" i="4"/>
  <c r="DY11" i="4" s="1"/>
  <c r="BN16" i="4"/>
  <c r="DY16" i="4" s="1"/>
  <c r="BN12" i="4"/>
  <c r="DY12" i="4" s="1"/>
  <c r="CS14" i="4"/>
  <c r="BN9" i="4"/>
  <c r="DY9" i="4" s="1"/>
  <c r="CS20" i="4"/>
  <c r="CS6" i="4"/>
  <c r="BN15" i="4"/>
  <c r="DY15" i="4" s="1"/>
  <c r="CS19" i="4"/>
  <c r="BN10" i="4"/>
  <c r="DY10" i="4" s="1"/>
  <c r="BN22" i="4"/>
  <c r="DY22" i="4" s="1"/>
  <c r="BN18" i="4"/>
  <c r="DY18" i="4" s="1"/>
  <c r="BN19" i="4"/>
  <c r="DY19" i="4" s="1"/>
  <c r="BN8" i="4"/>
  <c r="DY8" i="4" s="1"/>
  <c r="BN6" i="4"/>
  <c r="DY6" i="4" s="1"/>
  <c r="CS17" i="4"/>
  <c r="CS13" i="4"/>
  <c r="CS16" i="4"/>
  <c r="CS9" i="4"/>
  <c r="CR8" i="4"/>
  <c r="CR17" i="4"/>
  <c r="BM7" i="4"/>
  <c r="DX7" i="4" s="1"/>
  <c r="CR11" i="4"/>
  <c r="BM13" i="4"/>
  <c r="DX13" i="4" s="1"/>
  <c r="CR18" i="4"/>
  <c r="BM11" i="4"/>
  <c r="DX11" i="4" s="1"/>
  <c r="CR22" i="4"/>
  <c r="BM9" i="4"/>
  <c r="DX9" i="4" s="1"/>
  <c r="BM8" i="4"/>
  <c r="DX8" i="4" s="1"/>
  <c r="CR6" i="4"/>
  <c r="BM22" i="4"/>
  <c r="DX22" i="4" s="1"/>
  <c r="CR13" i="4"/>
  <c r="BM10" i="4"/>
  <c r="DX10" i="4" s="1"/>
  <c r="BM6" i="4"/>
  <c r="DX6" i="4" s="1"/>
  <c r="BM18" i="4"/>
  <c r="DX18" i="4" s="1"/>
  <c r="CR10" i="4"/>
  <c r="CR7" i="4"/>
  <c r="CR20" i="4"/>
  <c r="BM15" i="4"/>
  <c r="DX15" i="4" s="1"/>
  <c r="CR14" i="4"/>
  <c r="CR12" i="4"/>
  <c r="BM14" i="4"/>
  <c r="DX14" i="4" s="1"/>
  <c r="CR19" i="4"/>
  <c r="BM17" i="4"/>
  <c r="DX17" i="4" s="1"/>
  <c r="V5" i="4"/>
  <c r="BM20" i="4"/>
  <c r="DX20" i="4" s="1"/>
  <c r="CR9" i="4"/>
  <c r="BM16" i="4"/>
  <c r="DX16" i="4" s="1"/>
  <c r="BM19" i="4"/>
  <c r="DX19" i="4" s="1"/>
  <c r="BM21" i="4"/>
  <c r="DX21" i="4" s="1"/>
  <c r="CR15" i="4"/>
  <c r="BM12" i="4"/>
  <c r="DX12" i="4" s="1"/>
  <c r="CR16" i="4"/>
  <c r="CR21" i="4"/>
  <c r="BL7" i="4"/>
  <c r="DW7" i="4" s="1"/>
  <c r="CQ10" i="4"/>
  <c r="BL18" i="4"/>
  <c r="DW18" i="4" s="1"/>
  <c r="BL22" i="4"/>
  <c r="DW22" i="4" s="1"/>
  <c r="CQ14" i="4"/>
  <c r="BL14" i="4"/>
  <c r="DW14" i="4" s="1"/>
  <c r="BL10" i="4"/>
  <c r="DW10" i="4" s="1"/>
  <c r="CQ13" i="4"/>
  <c r="CQ22" i="4"/>
  <c r="CQ18" i="4"/>
  <c r="BL9" i="4"/>
  <c r="DW9" i="4" s="1"/>
  <c r="BL8" i="4"/>
  <c r="DW8" i="4" s="1"/>
  <c r="CQ17" i="4"/>
  <c r="BL13" i="4"/>
  <c r="DW13" i="4" s="1"/>
  <c r="CQ11" i="4"/>
  <c r="CQ6" i="4"/>
  <c r="CQ8" i="4"/>
  <c r="BL21" i="4"/>
  <c r="DW21" i="4" s="1"/>
  <c r="BL19" i="4"/>
  <c r="DW19" i="4" s="1"/>
  <c r="CQ9" i="4"/>
  <c r="BL6" i="4"/>
  <c r="DW6" i="4" s="1"/>
  <c r="CQ19" i="4"/>
  <c r="CQ21" i="4"/>
  <c r="CQ12" i="4"/>
  <c r="CQ15" i="4"/>
  <c r="CQ20" i="4"/>
  <c r="CQ7" i="4"/>
  <c r="U5" i="4"/>
  <c r="BL16" i="4"/>
  <c r="DW16" i="4" s="1"/>
  <c r="BL12" i="4"/>
  <c r="DW12" i="4" s="1"/>
  <c r="BL15" i="4"/>
  <c r="DW15" i="4" s="1"/>
  <c r="BL20" i="4"/>
  <c r="DW20" i="4" s="1"/>
  <c r="CQ16" i="4"/>
  <c r="BL11" i="4"/>
  <c r="DW11" i="4" s="1"/>
  <c r="BL17" i="4"/>
  <c r="DW17" i="4" s="1"/>
  <c r="BK8" i="4"/>
  <c r="DV8" i="4" s="1"/>
  <c r="BK7" i="4"/>
  <c r="DV7" i="4" s="1"/>
  <c r="BK20" i="4"/>
  <c r="DV20" i="4" s="1"/>
  <c r="CP8" i="4"/>
  <c r="CP7" i="4"/>
  <c r="BK17" i="4"/>
  <c r="DV17" i="4" s="1"/>
  <c r="BK9" i="4"/>
  <c r="DV9" i="4" s="1"/>
  <c r="BK10" i="4"/>
  <c r="DV10" i="4" s="1"/>
  <c r="T5" i="4"/>
  <c r="CP6" i="4"/>
  <c r="CP14" i="4"/>
  <c r="CP20" i="4"/>
  <c r="BK13" i="4"/>
  <c r="DV13" i="4" s="1"/>
  <c r="CP9" i="4"/>
  <c r="BK6" i="4"/>
  <c r="DV6" i="4" s="1"/>
  <c r="BK19" i="4"/>
  <c r="DV19" i="4" s="1"/>
  <c r="CP12" i="4"/>
  <c r="BK16" i="4"/>
  <c r="DV16" i="4" s="1"/>
  <c r="BK21" i="4"/>
  <c r="DV21" i="4" s="1"/>
  <c r="CP15" i="4"/>
  <c r="CP18" i="4"/>
  <c r="BK12" i="4"/>
  <c r="DV12" i="4" s="1"/>
  <c r="BK15" i="4"/>
  <c r="DV15" i="4" s="1"/>
  <c r="BK14" i="4"/>
  <c r="DV14" i="4" s="1"/>
  <c r="CP21" i="4"/>
  <c r="BK22" i="4"/>
  <c r="DV22" i="4" s="1"/>
  <c r="CP19" i="4"/>
  <c r="CP16" i="4"/>
  <c r="CP17" i="4"/>
  <c r="BK18" i="4"/>
  <c r="DV18" i="4" s="1"/>
  <c r="CP13" i="4"/>
  <c r="BK11" i="4"/>
  <c r="DV11" i="4" s="1"/>
  <c r="CP11" i="4"/>
  <c r="CP22" i="4"/>
  <c r="CP10" i="4"/>
  <c r="BJ7" i="4"/>
  <c r="DU7" i="4" s="1"/>
  <c r="BJ9" i="4"/>
  <c r="DU9" i="4" s="1"/>
  <c r="CO6" i="4"/>
  <c r="CO9" i="4"/>
  <c r="BJ6" i="4"/>
  <c r="DU6" i="4" s="1"/>
  <c r="CO15" i="4"/>
  <c r="BJ14" i="4"/>
  <c r="DU14" i="4" s="1"/>
  <c r="CO11" i="4"/>
  <c r="BJ10" i="4"/>
  <c r="DU10" i="4" s="1"/>
  <c r="CO13" i="4"/>
  <c r="CO22" i="4"/>
  <c r="BJ11" i="4"/>
  <c r="DU11" i="4" s="1"/>
  <c r="BJ8" i="4"/>
  <c r="DU8" i="4" s="1"/>
  <c r="CO17" i="4"/>
  <c r="CO18" i="4"/>
  <c r="CO10" i="4"/>
  <c r="CO14" i="4"/>
  <c r="BJ21" i="4"/>
  <c r="DU21" i="4" s="1"/>
  <c r="BJ13" i="4"/>
  <c r="DU13" i="4" s="1"/>
  <c r="CO20" i="4"/>
  <c r="CO16" i="4"/>
  <c r="BJ22" i="4"/>
  <c r="DU22" i="4" s="1"/>
  <c r="BJ19" i="4"/>
  <c r="DU19" i="4" s="1"/>
  <c r="CO21" i="4"/>
  <c r="BJ20" i="4"/>
  <c r="DU20" i="4" s="1"/>
  <c r="CO19" i="4"/>
  <c r="BJ15" i="4"/>
  <c r="DU15" i="4" s="1"/>
  <c r="BJ18" i="4"/>
  <c r="DU18" i="4" s="1"/>
  <c r="BJ12" i="4"/>
  <c r="DU12" i="4" s="1"/>
  <c r="BJ16" i="4"/>
  <c r="DU16" i="4" s="1"/>
  <c r="BJ17" i="4"/>
  <c r="DU17" i="4" s="1"/>
  <c r="S5" i="4"/>
  <c r="CO8" i="4"/>
  <c r="CO12" i="4"/>
  <c r="CO7" i="4"/>
  <c r="CN18" i="4"/>
  <c r="CN13" i="4"/>
  <c r="CN16" i="4"/>
  <c r="BI15" i="4"/>
  <c r="DT15" i="4" s="1"/>
  <c r="BI13" i="4"/>
  <c r="DT13" i="4" s="1"/>
  <c r="CN17" i="4"/>
  <c r="CN22" i="4"/>
  <c r="BI17" i="4"/>
  <c r="DT17" i="4" s="1"/>
  <c r="CN10" i="4"/>
  <c r="BI10" i="4"/>
  <c r="DT10" i="4" s="1"/>
  <c r="BI22" i="4"/>
  <c r="DT22" i="4" s="1"/>
  <c r="CN19" i="4"/>
  <c r="BI14" i="4"/>
  <c r="DT14" i="4" s="1"/>
  <c r="CN11" i="4"/>
  <c r="BI20" i="4"/>
  <c r="DT20" i="4" s="1"/>
  <c r="CN14" i="4"/>
  <c r="BI11" i="4"/>
  <c r="DT11" i="4" s="1"/>
  <c r="BI12" i="4"/>
  <c r="DT12" i="4" s="1"/>
  <c r="CN20" i="4"/>
  <c r="CN8" i="4"/>
  <c r="BI6" i="4"/>
  <c r="DT6" i="4" s="1"/>
  <c r="BI16" i="4"/>
  <c r="DT16" i="4" s="1"/>
  <c r="CN15" i="4"/>
  <c r="R5" i="4"/>
  <c r="CN9" i="4"/>
  <c r="BI19" i="4"/>
  <c r="DT19" i="4" s="1"/>
  <c r="CN21" i="4"/>
  <c r="CN12" i="4"/>
  <c r="BI18" i="4"/>
  <c r="DT18" i="4" s="1"/>
  <c r="CN6" i="4"/>
  <c r="BI8" i="4"/>
  <c r="DT8" i="4" s="1"/>
  <c r="BI9" i="4"/>
  <c r="DT9" i="4" s="1"/>
  <c r="BI21" i="4"/>
  <c r="DT21" i="4" s="1"/>
  <c r="CN7" i="4"/>
  <c r="BI7" i="4"/>
  <c r="DT7" i="4" s="1"/>
  <c r="CM18" i="4"/>
  <c r="BH18" i="4"/>
  <c r="DS18" i="4" s="1"/>
  <c r="CM17" i="4"/>
  <c r="BH17" i="4"/>
  <c r="DS17" i="4" s="1"/>
  <c r="CM16" i="4"/>
  <c r="BH7" i="4"/>
  <c r="DS7" i="4" s="1"/>
  <c r="BH16" i="4"/>
  <c r="DS16" i="4" s="1"/>
  <c r="CM9" i="4"/>
  <c r="BH12" i="4"/>
  <c r="DS12" i="4" s="1"/>
  <c r="CM15" i="4"/>
  <c r="BH15" i="4"/>
  <c r="DS15" i="4" s="1"/>
  <c r="BH6" i="4"/>
  <c r="DS6" i="4" s="1"/>
  <c r="CM14" i="4"/>
  <c r="BH14" i="4"/>
  <c r="DS14" i="4" s="1"/>
  <c r="CM13" i="4"/>
  <c r="BH13" i="4"/>
  <c r="DS13" i="4" s="1"/>
  <c r="CM12" i="4"/>
  <c r="CM11" i="4"/>
  <c r="BH11" i="4"/>
  <c r="DS11" i="4" s="1"/>
  <c r="CM8" i="4"/>
  <c r="BH9" i="4"/>
  <c r="DS9" i="4" s="1"/>
  <c r="CM10" i="4"/>
  <c r="BH10" i="4"/>
  <c r="DS10" i="4" s="1"/>
  <c r="CM22" i="4"/>
  <c r="BH22" i="4"/>
  <c r="DS22" i="4" s="1"/>
  <c r="CM21" i="4"/>
  <c r="BH21" i="4"/>
  <c r="DS21" i="4" s="1"/>
  <c r="Q5" i="4"/>
  <c r="CM7" i="4"/>
  <c r="CM20" i="4"/>
  <c r="BH20" i="4"/>
  <c r="DS20" i="4" s="1"/>
  <c r="BH8" i="4"/>
  <c r="DS8" i="4" s="1"/>
  <c r="CM19" i="4"/>
  <c r="BH19" i="4"/>
  <c r="DS19" i="4" s="1"/>
  <c r="CM6" i="4"/>
  <c r="CL11" i="4"/>
  <c r="CL12" i="4"/>
  <c r="BG14" i="4"/>
  <c r="DR14" i="4" s="1"/>
  <c r="BG12" i="4"/>
  <c r="DR12" i="4" s="1"/>
  <c r="CL7" i="4"/>
  <c r="CL13" i="4"/>
  <c r="CL9" i="4"/>
  <c r="CL10" i="4"/>
  <c r="CL15" i="4"/>
  <c r="CL19" i="4"/>
  <c r="CL22" i="4"/>
  <c r="CL18" i="4"/>
  <c r="CL14" i="4"/>
  <c r="CL8" i="4"/>
  <c r="CL17" i="4"/>
  <c r="BG17" i="4"/>
  <c r="DR17" i="4" s="1"/>
  <c r="BG20" i="4"/>
  <c r="DR20" i="4" s="1"/>
  <c r="BG16" i="4"/>
  <c r="DR16" i="4" s="1"/>
  <c r="CL16" i="4"/>
  <c r="CL21" i="4"/>
  <c r="BG11" i="4"/>
  <c r="DR11" i="4" s="1"/>
  <c r="CL20" i="4"/>
  <c r="BG21" i="4"/>
  <c r="DR21" i="4" s="1"/>
  <c r="P5" i="4"/>
  <c r="BG15" i="4"/>
  <c r="DR15" i="4" s="1"/>
  <c r="BG6" i="4"/>
  <c r="DR6" i="4" s="1"/>
  <c r="BG9" i="4"/>
  <c r="DR9" i="4" s="1"/>
  <c r="BG7" i="4"/>
  <c r="DR7" i="4" s="1"/>
  <c r="CL6" i="4"/>
  <c r="BG8" i="4"/>
  <c r="DR8" i="4" s="1"/>
  <c r="BG10" i="4"/>
  <c r="DR10" i="4" s="1"/>
  <c r="BG18" i="4"/>
  <c r="DR18" i="4" s="1"/>
  <c r="BG22" i="4"/>
  <c r="DR22" i="4" s="1"/>
  <c r="BG19" i="4"/>
  <c r="DR19" i="4" s="1"/>
  <c r="BG13" i="4"/>
  <c r="DR13" i="4" s="1"/>
  <c r="CK20" i="4"/>
  <c r="BF7" i="4"/>
  <c r="DQ7" i="4" s="1"/>
  <c r="CK8" i="4"/>
  <c r="BF13" i="4"/>
  <c r="DQ13" i="4" s="1"/>
  <c r="BF6" i="4"/>
  <c r="DQ6" i="4" s="1"/>
  <c r="CK15" i="4"/>
  <c r="CK9" i="4"/>
  <c r="CK13" i="4"/>
  <c r="BF8" i="4"/>
  <c r="DQ8" i="4" s="1"/>
  <c r="CK6" i="4"/>
  <c r="CK22" i="4"/>
  <c r="BF18" i="4"/>
  <c r="DQ18" i="4" s="1"/>
  <c r="CK17" i="4"/>
  <c r="BF17" i="4"/>
  <c r="DQ17" i="4" s="1"/>
  <c r="BF19" i="4"/>
  <c r="DQ19" i="4" s="1"/>
  <c r="CK14" i="4"/>
  <c r="BF16" i="4"/>
  <c r="DQ16" i="4" s="1"/>
  <c r="CK19" i="4"/>
  <c r="BF11" i="4"/>
  <c r="DQ11" i="4" s="1"/>
  <c r="O5" i="4"/>
  <c r="BF21" i="4"/>
  <c r="DQ21" i="4" s="1"/>
  <c r="BF15" i="4"/>
  <c r="DQ15" i="4" s="1"/>
  <c r="BF20" i="4"/>
  <c r="DQ20" i="4" s="1"/>
  <c r="BF9" i="4"/>
  <c r="DQ9" i="4" s="1"/>
  <c r="BF12" i="4"/>
  <c r="DQ12" i="4" s="1"/>
  <c r="BF10" i="4"/>
  <c r="DQ10" i="4" s="1"/>
  <c r="BF22" i="4"/>
  <c r="DQ22" i="4" s="1"/>
  <c r="CK12" i="4"/>
  <c r="BF14" i="4"/>
  <c r="DQ14" i="4" s="1"/>
  <c r="CK10" i="4"/>
  <c r="CK7" i="4"/>
  <c r="CK16" i="4"/>
  <c r="CK11" i="4"/>
  <c r="CK21" i="4"/>
  <c r="CK18" i="4"/>
  <c r="CJ11" i="4"/>
  <c r="BE8" i="4"/>
  <c r="DP8" i="4" s="1"/>
  <c r="CJ15" i="4"/>
  <c r="CJ21" i="4"/>
  <c r="CJ9" i="4"/>
  <c r="CJ17" i="4"/>
  <c r="CJ16" i="4"/>
  <c r="CJ22" i="4"/>
  <c r="BE16" i="4"/>
  <c r="DP16" i="4" s="1"/>
  <c r="BE11" i="4"/>
  <c r="DP11" i="4" s="1"/>
  <c r="BE10" i="4"/>
  <c r="DP10" i="4" s="1"/>
  <c r="BE15" i="4"/>
  <c r="DP15" i="4" s="1"/>
  <c r="BE9" i="4"/>
  <c r="DP9" i="4" s="1"/>
  <c r="BE7" i="4"/>
  <c r="DP7" i="4" s="1"/>
  <c r="CJ7" i="4"/>
  <c r="BE21" i="4"/>
  <c r="DP21" i="4" s="1"/>
  <c r="CJ6" i="4"/>
  <c r="CJ8" i="4"/>
  <c r="BE13" i="4"/>
  <c r="DP13" i="4" s="1"/>
  <c r="CJ20" i="4"/>
  <c r="BE18" i="4"/>
  <c r="DP18" i="4" s="1"/>
  <c r="BE17" i="4"/>
  <c r="DP17" i="4" s="1"/>
  <c r="CJ14" i="4"/>
  <c r="BE12" i="4"/>
  <c r="DP12" i="4" s="1"/>
  <c r="CJ19" i="4"/>
  <c r="BE19" i="4"/>
  <c r="DP19" i="4" s="1"/>
  <c r="BE14" i="4"/>
  <c r="DP14" i="4" s="1"/>
  <c r="BE20" i="4"/>
  <c r="DP20" i="4" s="1"/>
  <c r="BE6" i="4"/>
  <c r="DP6" i="4" s="1"/>
  <c r="CJ18" i="4"/>
  <c r="N5" i="4"/>
  <c r="CJ10" i="4"/>
  <c r="CJ13" i="4"/>
  <c r="CJ12" i="4"/>
  <c r="BE22" i="4"/>
  <c r="DP22" i="4" s="1"/>
  <c r="BD10" i="4"/>
  <c r="DO10" i="4" s="1"/>
  <c r="CI20" i="4"/>
  <c r="CI8" i="4"/>
  <c r="CI17" i="4"/>
  <c r="BD18" i="4"/>
  <c r="DO18" i="4" s="1"/>
  <c r="CI15" i="4"/>
  <c r="BD17" i="4"/>
  <c r="DO17" i="4" s="1"/>
  <c r="CI13" i="4"/>
  <c r="CI16" i="4"/>
  <c r="BD12" i="4"/>
  <c r="DO12" i="4" s="1"/>
  <c r="BD19" i="4"/>
  <c r="DO19" i="4" s="1"/>
  <c r="CI9" i="4"/>
  <c r="CI14" i="4"/>
  <c r="BD11" i="4"/>
  <c r="DO11" i="4" s="1"/>
  <c r="CI19" i="4"/>
  <c r="BD9" i="4"/>
  <c r="DO9" i="4" s="1"/>
  <c r="CI22" i="4"/>
  <c r="BD21" i="4"/>
  <c r="DO21" i="4" s="1"/>
  <c r="BD16" i="4"/>
  <c r="DO16" i="4" s="1"/>
  <c r="CI11" i="4"/>
  <c r="BD6" i="4"/>
  <c r="DO6" i="4" s="1"/>
  <c r="CI21" i="4"/>
  <c r="CI18" i="4"/>
  <c r="BD14" i="4"/>
  <c r="DO14" i="4" s="1"/>
  <c r="CI7" i="4"/>
  <c r="BD22" i="4"/>
  <c r="DO22" i="4" s="1"/>
  <c r="BD13" i="4"/>
  <c r="DO13" i="4" s="1"/>
  <c r="BD15" i="4"/>
  <c r="DO15" i="4" s="1"/>
  <c r="BD8" i="4"/>
  <c r="DO8" i="4" s="1"/>
  <c r="CI10" i="4"/>
  <c r="CI6" i="4"/>
  <c r="M5" i="4"/>
  <c r="CI12" i="4"/>
  <c r="BD7" i="4"/>
  <c r="DO7" i="4" s="1"/>
  <c r="BD20" i="4"/>
  <c r="DO20" i="4" s="1"/>
  <c r="CH15" i="4"/>
  <c r="CH9" i="4"/>
  <c r="BC11" i="4"/>
  <c r="DN11" i="4" s="1"/>
  <c r="BC16" i="4"/>
  <c r="DN16" i="4" s="1"/>
  <c r="BC9" i="4"/>
  <c r="DN9" i="4" s="1"/>
  <c r="BC21" i="4"/>
  <c r="DN21" i="4" s="1"/>
  <c r="BC15" i="4"/>
  <c r="DN15" i="4" s="1"/>
  <c r="CH8" i="4"/>
  <c r="CH16" i="4"/>
  <c r="CH11" i="4"/>
  <c r="BC8" i="4"/>
  <c r="DN8" i="4" s="1"/>
  <c r="BC17" i="4"/>
  <c r="DN17" i="4" s="1"/>
  <c r="CH20" i="4"/>
  <c r="CH14" i="4"/>
  <c r="BC20" i="4"/>
  <c r="DN20" i="4" s="1"/>
  <c r="L5" i="4"/>
  <c r="CH17" i="4"/>
  <c r="BC12" i="4"/>
  <c r="DN12" i="4" s="1"/>
  <c r="CH7" i="4"/>
  <c r="BC14" i="4"/>
  <c r="DN14" i="4" s="1"/>
  <c r="BC22" i="4"/>
  <c r="DN22" i="4" s="1"/>
  <c r="BC7" i="4"/>
  <c r="DN7" i="4" s="1"/>
  <c r="CH12" i="4"/>
  <c r="BC18" i="4"/>
  <c r="DN18" i="4" s="1"/>
  <c r="CH19" i="4"/>
  <c r="BC13" i="4"/>
  <c r="DN13" i="4" s="1"/>
  <c r="CH6" i="4"/>
  <c r="CH18" i="4"/>
  <c r="BC6" i="4"/>
  <c r="DN6" i="4" s="1"/>
  <c r="BC19" i="4"/>
  <c r="DN19" i="4" s="1"/>
  <c r="CH13" i="4"/>
  <c r="CH21" i="4"/>
  <c r="CH10" i="4"/>
  <c r="CH22" i="4"/>
  <c r="BC10" i="4"/>
  <c r="DN10" i="4" s="1"/>
  <c r="CG21" i="4"/>
  <c r="CG11" i="4"/>
  <c r="CG10" i="4"/>
  <c r="CG17" i="4"/>
  <c r="CG13" i="4"/>
  <c r="BB17" i="4"/>
  <c r="DM17" i="4" s="1"/>
  <c r="BB12" i="4"/>
  <c r="DM12" i="4" s="1"/>
  <c r="BB15" i="4"/>
  <c r="DM15" i="4" s="1"/>
  <c r="BB6" i="4"/>
  <c r="DM6" i="4" s="1"/>
  <c r="BB8" i="4"/>
  <c r="DM8" i="4" s="1"/>
  <c r="CG18" i="4"/>
  <c r="CG6" i="4"/>
  <c r="BB20" i="4"/>
  <c r="DM20" i="4" s="1"/>
  <c r="BB22" i="4"/>
  <c r="DM22" i="4" s="1"/>
  <c r="CG7" i="4"/>
  <c r="BB19" i="4"/>
  <c r="DM19" i="4" s="1"/>
  <c r="BB18" i="4"/>
  <c r="DM18" i="4" s="1"/>
  <c r="K5" i="4"/>
  <c r="CG8" i="4"/>
  <c r="BB21" i="4"/>
  <c r="DM21" i="4" s="1"/>
  <c r="CG22" i="4"/>
  <c r="BB9" i="4"/>
  <c r="DM9" i="4" s="1"/>
  <c r="CG16" i="4"/>
  <c r="BB16" i="4"/>
  <c r="DM16" i="4" s="1"/>
  <c r="BB13" i="4"/>
  <c r="DM13" i="4" s="1"/>
  <c r="BB10" i="4"/>
  <c r="DM10" i="4" s="1"/>
  <c r="BB14" i="4"/>
  <c r="DM14" i="4" s="1"/>
  <c r="BB7" i="4"/>
  <c r="DM7" i="4" s="1"/>
  <c r="BB11" i="4"/>
  <c r="DM11" i="4" s="1"/>
  <c r="CG14" i="4"/>
  <c r="CG20" i="4"/>
  <c r="CG9" i="4"/>
  <c r="CG12" i="4"/>
  <c r="CG19" i="4"/>
  <c r="CG15" i="4"/>
  <c r="CF10" i="4"/>
  <c r="CF17" i="4"/>
  <c r="BA21" i="4"/>
  <c r="DL21" i="4" s="1"/>
  <c r="J5" i="4"/>
  <c r="BA12" i="4"/>
  <c r="DL12" i="4" s="1"/>
  <c r="CF18" i="4"/>
  <c r="BA13" i="4"/>
  <c r="DL13" i="4" s="1"/>
  <c r="BA20" i="4"/>
  <c r="DL20" i="4" s="1"/>
  <c r="BA22" i="4"/>
  <c r="DL22" i="4" s="1"/>
  <c r="BA18" i="4"/>
  <c r="DL18" i="4" s="1"/>
  <c r="BA19" i="4"/>
  <c r="DL19" i="4" s="1"/>
  <c r="CF11" i="4"/>
  <c r="CF16" i="4"/>
  <c r="CF20" i="4"/>
  <c r="CF14" i="4"/>
  <c r="CF8" i="4"/>
  <c r="BA14" i="4"/>
  <c r="DL14" i="4" s="1"/>
  <c r="CF19" i="4"/>
  <c r="CF13" i="4"/>
  <c r="BA15" i="4"/>
  <c r="DL15" i="4" s="1"/>
  <c r="BA7" i="4"/>
  <c r="DL7" i="4" s="1"/>
  <c r="CF22" i="4"/>
  <c r="BA9" i="4"/>
  <c r="DL9" i="4" s="1"/>
  <c r="CF7" i="4"/>
  <c r="BA17" i="4"/>
  <c r="DL17" i="4" s="1"/>
  <c r="BA10" i="4"/>
  <c r="DL10" i="4" s="1"/>
  <c r="BA11" i="4"/>
  <c r="DL11" i="4" s="1"/>
  <c r="BA8" i="4"/>
  <c r="DL8" i="4" s="1"/>
  <c r="CF9" i="4"/>
  <c r="CF6" i="4"/>
  <c r="BA16" i="4"/>
  <c r="DL16" i="4" s="1"/>
  <c r="CF12" i="4"/>
  <c r="BA6" i="4"/>
  <c r="DL6" i="4" s="1"/>
  <c r="CF21" i="4"/>
  <c r="CF15" i="4"/>
  <c r="AZ7" i="4"/>
  <c r="DK7" i="4" s="1"/>
  <c r="AZ14" i="4"/>
  <c r="DK14" i="4" s="1"/>
  <c r="CE13" i="4"/>
  <c r="AZ19" i="4"/>
  <c r="DK19" i="4" s="1"/>
  <c r="CE17" i="4"/>
  <c r="CE16" i="4"/>
  <c r="CE11" i="4"/>
  <c r="AZ21" i="4"/>
  <c r="DK21" i="4" s="1"/>
  <c r="AZ22" i="4"/>
  <c r="DK22" i="4" s="1"/>
  <c r="AZ15" i="4"/>
  <c r="DK15" i="4" s="1"/>
  <c r="I5" i="4"/>
  <c r="CE10" i="4"/>
  <c r="AZ13" i="4"/>
  <c r="DK13" i="4" s="1"/>
  <c r="CE22" i="4"/>
  <c r="AZ12" i="4"/>
  <c r="DK12" i="4" s="1"/>
  <c r="AZ20" i="4"/>
  <c r="DK20" i="4" s="1"/>
  <c r="AZ9" i="4"/>
  <c r="DK9" i="4" s="1"/>
  <c r="AZ18" i="4"/>
  <c r="DK18" i="4" s="1"/>
  <c r="CE20" i="4"/>
  <c r="CE14" i="4"/>
  <c r="AZ10" i="4"/>
  <c r="DK10" i="4" s="1"/>
  <c r="CE7" i="4"/>
  <c r="AZ11" i="4"/>
  <c r="DK11" i="4" s="1"/>
  <c r="CE19" i="4"/>
  <c r="CE12" i="4"/>
  <c r="AZ17" i="4"/>
  <c r="DK17" i="4" s="1"/>
  <c r="CE9" i="4"/>
  <c r="AZ8" i="4"/>
  <c r="DK8" i="4" s="1"/>
  <c r="CE6" i="4"/>
  <c r="AZ16" i="4"/>
  <c r="DK16" i="4" s="1"/>
  <c r="CE18" i="4"/>
  <c r="CE21" i="4"/>
  <c r="AZ6" i="4"/>
  <c r="DK6" i="4" s="1"/>
  <c r="CE8" i="4"/>
  <c r="CE15" i="4"/>
  <c r="H5" i="4"/>
  <c r="AY14" i="4"/>
  <c r="DJ14" i="4" s="1"/>
  <c r="CD10" i="4"/>
  <c r="AY17" i="4"/>
  <c r="DJ17" i="4" s="1"/>
  <c r="AY9" i="4"/>
  <c r="DJ9" i="4" s="1"/>
  <c r="CD22" i="4"/>
  <c r="CD6" i="4"/>
  <c r="AY8" i="4"/>
  <c r="DJ8" i="4" s="1"/>
  <c r="AY6" i="4"/>
  <c r="DJ6" i="4" s="1"/>
  <c r="AY13" i="4"/>
  <c r="DJ13" i="4" s="1"/>
  <c r="CD12" i="4"/>
  <c r="CD14" i="4"/>
  <c r="CD7" i="4"/>
  <c r="AY10" i="4"/>
  <c r="DJ10" i="4" s="1"/>
  <c r="AY19" i="4"/>
  <c r="DJ19" i="4" s="1"/>
  <c r="CD16" i="4"/>
  <c r="CD20" i="4"/>
  <c r="CD18" i="4"/>
  <c r="AY7" i="4"/>
  <c r="DJ7" i="4" s="1"/>
  <c r="CD8" i="4"/>
  <c r="CD9" i="4"/>
  <c r="CD11" i="4"/>
  <c r="AY21" i="4"/>
  <c r="DJ21" i="4" s="1"/>
  <c r="AY22" i="4"/>
  <c r="DJ22" i="4" s="1"/>
  <c r="AY16" i="4"/>
  <c r="DJ16" i="4" s="1"/>
  <c r="AY11" i="4"/>
  <c r="DJ11" i="4" s="1"/>
  <c r="CD21" i="4"/>
  <c r="CD19" i="4"/>
  <c r="AY18" i="4"/>
  <c r="DJ18" i="4" s="1"/>
  <c r="AY20" i="4"/>
  <c r="DJ20" i="4" s="1"/>
  <c r="AY12" i="4"/>
  <c r="DJ12" i="4" s="1"/>
  <c r="AY15" i="4"/>
  <c r="DJ15" i="4" s="1"/>
  <c r="CD13" i="4"/>
  <c r="CD17" i="4"/>
  <c r="CD15" i="4"/>
  <c r="CC11" i="4"/>
  <c r="AX21" i="4"/>
  <c r="DI21" i="4" s="1"/>
  <c r="CC22" i="4"/>
  <c r="AX11" i="4"/>
  <c r="DI11" i="4" s="1"/>
  <c r="CC21" i="4"/>
  <c r="CC9" i="4"/>
  <c r="CC16" i="4"/>
  <c r="AX9" i="4"/>
  <c r="DI9" i="4" s="1"/>
  <c r="AX15" i="4"/>
  <c r="DI15" i="4" s="1"/>
  <c r="CC8" i="4"/>
  <c r="AX17" i="4"/>
  <c r="DI17" i="4" s="1"/>
  <c r="AX8" i="4"/>
  <c r="DI8" i="4" s="1"/>
  <c r="CC14" i="4"/>
  <c r="AX10" i="4"/>
  <c r="DI10" i="4" s="1"/>
  <c r="CC17" i="4"/>
  <c r="CC15" i="4"/>
  <c r="CC7" i="4"/>
  <c r="AX14" i="4"/>
  <c r="DI14" i="4" s="1"/>
  <c r="AX7" i="4"/>
  <c r="DI7" i="4" s="1"/>
  <c r="AX18" i="4"/>
  <c r="DI18" i="4" s="1"/>
  <c r="CC6" i="4"/>
  <c r="CC18" i="4"/>
  <c r="AX16" i="4"/>
  <c r="DI16" i="4" s="1"/>
  <c r="AX6" i="4"/>
  <c r="DI6" i="4" s="1"/>
  <c r="CC13" i="4"/>
  <c r="G5" i="4"/>
  <c r="AX22" i="4"/>
  <c r="DI22" i="4" s="1"/>
  <c r="AX13" i="4"/>
  <c r="DI13" i="4" s="1"/>
  <c r="AX19" i="4"/>
  <c r="DI19" i="4" s="1"/>
  <c r="CC19" i="4"/>
  <c r="CC12" i="4"/>
  <c r="AX20" i="4"/>
  <c r="DI20" i="4" s="1"/>
  <c r="AX12" i="4"/>
  <c r="DI12" i="4" s="1"/>
  <c r="CC20" i="4"/>
  <c r="CC10" i="4"/>
  <c r="AW12" i="4"/>
  <c r="DH12" i="4" s="1"/>
  <c r="CB11" i="4"/>
  <c r="CB21" i="4"/>
  <c r="AW18" i="4"/>
  <c r="DH18" i="4" s="1"/>
  <c r="CB15" i="4"/>
  <c r="CB18" i="4"/>
  <c r="CB12" i="4"/>
  <c r="CB20" i="4"/>
  <c r="AW6" i="4"/>
  <c r="DH6" i="4" s="1"/>
  <c r="AW7" i="4"/>
  <c r="DH7" i="4" s="1"/>
  <c r="F5" i="4"/>
  <c r="AW11" i="4"/>
  <c r="DH11" i="4" s="1"/>
  <c r="AW9" i="4"/>
  <c r="DH9" i="4" s="1"/>
  <c r="AW22" i="4"/>
  <c r="DH22" i="4" s="1"/>
  <c r="AW14" i="4"/>
  <c r="DH14" i="4" s="1"/>
  <c r="CB14" i="4"/>
  <c r="AW20" i="4"/>
  <c r="DH20" i="4" s="1"/>
  <c r="CB13" i="4"/>
  <c r="CB22" i="4"/>
  <c r="CB16" i="4"/>
  <c r="AW16" i="4"/>
  <c r="DH16" i="4" s="1"/>
  <c r="CB7" i="4"/>
  <c r="CB8" i="4"/>
  <c r="CB17" i="4"/>
  <c r="AW13" i="4"/>
  <c r="DH13" i="4" s="1"/>
  <c r="CB6" i="4"/>
  <c r="AW19" i="4"/>
  <c r="DH19" i="4" s="1"/>
  <c r="AW10" i="4"/>
  <c r="DH10" i="4" s="1"/>
  <c r="CB19" i="4"/>
  <c r="AW15" i="4"/>
  <c r="DH15" i="4" s="1"/>
  <c r="AW8" i="4"/>
  <c r="DH8" i="4" s="1"/>
  <c r="AW17" i="4"/>
  <c r="DH17" i="4" s="1"/>
  <c r="CB10" i="4"/>
  <c r="AW21" i="4"/>
  <c r="DH21" i="4" s="1"/>
  <c r="CB9" i="4"/>
  <c r="CA18" i="4"/>
  <c r="AV7" i="4"/>
  <c r="DG7" i="4" s="1"/>
  <c r="CA12" i="4"/>
  <c r="AV9" i="4"/>
  <c r="DG9" i="4" s="1"/>
  <c r="AV6" i="4"/>
  <c r="DG6" i="4" s="1"/>
  <c r="AV14" i="4"/>
  <c r="DG14" i="4" s="1"/>
  <c r="AV12" i="4"/>
  <c r="DG12" i="4" s="1"/>
  <c r="AV20" i="4"/>
  <c r="DG20" i="4" s="1"/>
  <c r="CA22" i="4"/>
  <c r="CA7" i="4"/>
  <c r="CA13" i="4"/>
  <c r="CA17" i="4"/>
  <c r="CA10" i="4"/>
  <c r="CA16" i="4"/>
  <c r="AV19" i="4"/>
  <c r="DG19" i="4" s="1"/>
  <c r="CA20" i="4"/>
  <c r="CA14" i="4"/>
  <c r="AV8" i="4"/>
  <c r="DG8" i="4" s="1"/>
  <c r="AV13" i="4"/>
  <c r="DG13" i="4" s="1"/>
  <c r="CA21" i="4"/>
  <c r="AV17" i="4"/>
  <c r="DG17" i="4" s="1"/>
  <c r="CA9" i="4"/>
  <c r="AV22" i="4"/>
  <c r="DG22" i="4" s="1"/>
  <c r="CA8" i="4"/>
  <c r="CA15" i="4"/>
  <c r="AV11" i="4"/>
  <c r="DG11" i="4" s="1"/>
  <c r="CA11" i="4"/>
  <c r="AV21" i="4"/>
  <c r="DG21" i="4" s="1"/>
  <c r="AV15" i="4"/>
  <c r="DG15" i="4" s="1"/>
  <c r="CA19" i="4"/>
  <c r="AV10" i="4"/>
  <c r="DG10" i="4" s="1"/>
  <c r="CA6" i="4"/>
  <c r="E5" i="4"/>
  <c r="AV16" i="4"/>
  <c r="DG16" i="4" s="1"/>
  <c r="AV18" i="4"/>
  <c r="DG18" i="4" s="1"/>
  <c r="AU19" i="4"/>
  <c r="DF19" i="4" s="1"/>
  <c r="AU15" i="4"/>
  <c r="DF15" i="4" s="1"/>
  <c r="AU17" i="4"/>
  <c r="DF17" i="4" s="1"/>
  <c r="BZ20" i="4"/>
  <c r="BZ8" i="4"/>
  <c r="BZ11" i="4"/>
  <c r="AU11" i="4"/>
  <c r="DF11" i="4" s="1"/>
  <c r="BZ21" i="4"/>
  <c r="AU21" i="4"/>
  <c r="DF21" i="4" s="1"/>
  <c r="BZ16" i="4"/>
  <c r="AU8" i="4"/>
  <c r="DF8" i="4" s="1"/>
  <c r="BZ15" i="4"/>
  <c r="D5" i="4"/>
  <c r="BZ19" i="4"/>
  <c r="BZ10" i="4"/>
  <c r="BZ18" i="4"/>
  <c r="AU12" i="4"/>
  <c r="DF12" i="4" s="1"/>
  <c r="AU22" i="4"/>
  <c r="DF22" i="4" s="1"/>
  <c r="AU10" i="4"/>
  <c r="DF10" i="4" s="1"/>
  <c r="BZ6" i="4"/>
  <c r="AU6" i="4"/>
  <c r="DF6" i="4" s="1"/>
  <c r="BZ17" i="4"/>
  <c r="BZ22" i="4"/>
  <c r="AU16" i="4"/>
  <c r="DF16" i="4" s="1"/>
  <c r="BZ7" i="4"/>
  <c r="AU20" i="4"/>
  <c r="DF20" i="4" s="1"/>
  <c r="AU13" i="4"/>
  <c r="DF13" i="4" s="1"/>
  <c r="AU14" i="4"/>
  <c r="DF14" i="4" s="1"/>
  <c r="BZ13" i="4"/>
  <c r="BZ9" i="4"/>
  <c r="AU9" i="4"/>
  <c r="DF9" i="4" s="1"/>
  <c r="BZ12" i="4"/>
  <c r="AU7" i="4"/>
  <c r="DF7" i="4" s="1"/>
  <c r="BZ14" i="4"/>
  <c r="AU18" i="4"/>
  <c r="DF18" i="4" s="1"/>
  <c r="BY13" i="4"/>
  <c r="AT19" i="4"/>
  <c r="DE19" i="4" s="1"/>
  <c r="BY10" i="4"/>
  <c r="BY22" i="4"/>
  <c r="AT6" i="4"/>
  <c r="DE6" i="4" s="1"/>
  <c r="AT16" i="4"/>
  <c r="DE16" i="4" s="1"/>
  <c r="BY19" i="4"/>
  <c r="AT7" i="4"/>
  <c r="DE7" i="4" s="1"/>
  <c r="BY12" i="4"/>
  <c r="AT14" i="4"/>
  <c r="DE14" i="4" s="1"/>
  <c r="BY18" i="4"/>
  <c r="AT20" i="4"/>
  <c r="DE20" i="4" s="1"/>
  <c r="BY7" i="4"/>
  <c r="AT12" i="4"/>
  <c r="DE12" i="4" s="1"/>
  <c r="AT10" i="4"/>
  <c r="DE10" i="4" s="1"/>
  <c r="BY6" i="4"/>
  <c r="BY17" i="4"/>
  <c r="BY14" i="4"/>
  <c r="BY20" i="4"/>
  <c r="AT8" i="4"/>
  <c r="DE8" i="4" s="1"/>
  <c r="AT17" i="4"/>
  <c r="DE17" i="4" s="1"/>
  <c r="BY8" i="4"/>
  <c r="AT21" i="4"/>
  <c r="DE21" i="4" s="1"/>
  <c r="AT15" i="4"/>
  <c r="DE15" i="4" s="1"/>
  <c r="BY11" i="4"/>
  <c r="AT9" i="4"/>
  <c r="DE9" i="4" s="1"/>
  <c r="BY21" i="4"/>
  <c r="BY16" i="4"/>
  <c r="BY9" i="4"/>
  <c r="AT11" i="4"/>
  <c r="DE11" i="4" s="1"/>
  <c r="BY15" i="4"/>
  <c r="C5" i="4"/>
  <c r="AT22" i="4"/>
  <c r="DE22" i="4" s="1"/>
  <c r="AT18" i="4"/>
  <c r="DE18" i="4" s="1"/>
  <c r="AT13" i="4"/>
  <c r="DE13" i="4" s="1"/>
  <c r="AS19" i="4"/>
  <c r="DD19" i="4" s="1"/>
  <c r="BX15" i="4"/>
  <c r="DC16" i="4"/>
  <c r="BX20" i="4"/>
  <c r="BX14" i="4"/>
  <c r="DC7" i="4"/>
  <c r="AS12" i="4"/>
  <c r="DD12" i="4" s="1"/>
  <c r="DC21" i="4"/>
  <c r="BX10" i="4"/>
  <c r="AS21" i="4"/>
  <c r="DD21" i="4" s="1"/>
  <c r="DC8" i="4"/>
  <c r="DC17" i="4"/>
  <c r="BX22" i="4"/>
  <c r="AS11" i="4"/>
  <c r="DD11" i="4" s="1"/>
  <c r="DC15" i="4"/>
  <c r="AS22" i="4"/>
  <c r="DD22" i="4" s="1"/>
  <c r="BX7" i="4"/>
  <c r="DC6" i="4"/>
  <c r="AS6" i="4"/>
  <c r="DD6" i="4" s="1"/>
  <c r="BX9" i="4"/>
  <c r="AS20" i="4"/>
  <c r="DD20" i="4" s="1"/>
  <c r="AS14" i="4"/>
  <c r="DD14" i="4" s="1"/>
  <c r="BX12" i="4"/>
  <c r="AS17" i="4"/>
  <c r="DD17" i="4" s="1"/>
  <c r="BX16" i="4"/>
  <c r="AS7" i="4"/>
  <c r="DD7" i="4" s="1"/>
  <c r="BX19" i="4"/>
  <c r="BX21" i="4"/>
  <c r="BX8" i="4"/>
  <c r="DC11" i="4"/>
  <c r="DC19" i="4"/>
  <c r="DC14" i="4"/>
  <c r="DC20" i="4"/>
  <c r="AS8" i="4"/>
  <c r="DD8" i="4" s="1"/>
  <c r="BX18" i="4"/>
  <c r="AS16" i="4"/>
  <c r="DD16" i="4" s="1"/>
  <c r="DC9" i="4"/>
  <c r="AS13" i="4"/>
  <c r="DD13" i="4" s="1"/>
  <c r="DC18" i="4"/>
  <c r="AS10" i="4"/>
  <c r="DD10" i="4" s="1"/>
  <c r="BX6" i="4"/>
  <c r="BX13" i="4"/>
  <c r="AS18" i="4"/>
  <c r="DD18" i="4" s="1"/>
  <c r="DC22" i="4"/>
  <c r="BX17" i="4"/>
  <c r="B5" i="4"/>
  <c r="AS9" i="4"/>
  <c r="DD9" i="4" s="1"/>
  <c r="DC13" i="4"/>
  <c r="DC10" i="4"/>
  <c r="BX11" i="4"/>
  <c r="AS15" i="4"/>
  <c r="DD15" i="4" s="1"/>
  <c r="DC12" i="4"/>
  <c r="AS23" i="4"/>
  <c r="DD23" i="4" s="1"/>
  <c r="L16" i="2"/>
  <c r="P16" i="2"/>
  <c r="L15" i="2"/>
  <c r="P15" i="2"/>
  <c r="L14" i="2"/>
  <c r="P14" i="2"/>
  <c r="L13" i="2"/>
  <c r="P13" i="2"/>
  <c r="P12" i="2"/>
  <c r="L12" i="2"/>
  <c r="P11" i="2"/>
  <c r="L11" i="2"/>
  <c r="L10" i="2"/>
  <c r="P10" i="2"/>
  <c r="L9" i="2"/>
  <c r="P9" i="2"/>
  <c r="L8" i="2"/>
  <c r="P8" i="2"/>
  <c r="P7" i="2"/>
  <c r="L7" i="2"/>
  <c r="L6" i="2"/>
  <c r="P6" i="2"/>
  <c r="P5" i="2"/>
  <c r="L5" i="2"/>
  <c r="H43" i="8" l="1"/>
  <c r="T43" i="7"/>
  <c r="U43" i="7"/>
  <c r="U44" i="7"/>
  <c r="V44" i="7"/>
  <c r="V43" i="7"/>
  <c r="W43" i="7"/>
  <c r="H44" i="8"/>
  <c r="I44" i="8"/>
  <c r="J44" i="8"/>
  <c r="K43" i="8"/>
  <c r="K44" i="8"/>
  <c r="S44" i="7"/>
  <c r="W44" i="8"/>
  <c r="V43" i="8"/>
  <c r="V44" i="8"/>
  <c r="U43" i="8"/>
  <c r="U44" i="8"/>
  <c r="T44" i="8"/>
  <c r="T43" i="8"/>
  <c r="S44" i="8"/>
  <c r="S43" i="8"/>
  <c r="R43" i="8"/>
  <c r="R44" i="8"/>
  <c r="Q44" i="8"/>
  <c r="P44" i="8"/>
  <c r="O44" i="8"/>
  <c r="O43" i="8"/>
  <c r="N44" i="8"/>
  <c r="N43" i="8"/>
  <c r="M44" i="8"/>
  <c r="M43" i="8"/>
  <c r="L44" i="8"/>
  <c r="M43" i="5"/>
  <c r="M44" i="5"/>
  <c r="N44" i="5"/>
  <c r="O44" i="5"/>
  <c r="P43" i="5"/>
  <c r="P44" i="5"/>
  <c r="Q43" i="5"/>
  <c r="Q44" i="5"/>
  <c r="R44" i="5"/>
  <c r="R43" i="5"/>
  <c r="S43" i="5"/>
  <c r="S44" i="5"/>
  <c r="T43" i="5"/>
  <c r="T44" i="5"/>
  <c r="U44" i="5"/>
  <c r="N44" i="7"/>
  <c r="N43" i="7"/>
  <c r="O43" i="7"/>
  <c r="O44" i="7"/>
  <c r="P43" i="7"/>
  <c r="P44" i="7"/>
  <c r="Q44" i="7"/>
  <c r="Q43" i="7"/>
  <c r="R44" i="7"/>
  <c r="T44" i="7"/>
  <c r="L43" i="8"/>
  <c r="A3" i="3"/>
  <c r="B43" i="4"/>
  <c r="E43" i="4"/>
  <c r="F43" i="4"/>
  <c r="G43" i="4"/>
  <c r="H43" i="4"/>
  <c r="I43" i="4"/>
  <c r="L43" i="4"/>
  <c r="M43" i="4"/>
  <c r="N43" i="4"/>
  <c r="O43" i="4"/>
  <c r="P43" i="4"/>
  <c r="S43" i="4"/>
  <c r="T43" i="4"/>
  <c r="U43" i="4"/>
  <c r="V43" i="4"/>
  <c r="W43" i="4"/>
  <c r="Z43" i="4"/>
  <c r="AA43" i="4"/>
  <c r="AB43" i="4"/>
  <c r="AC43" i="4"/>
  <c r="AD43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B43" i="6"/>
  <c r="C43" i="6"/>
  <c r="D43" i="6"/>
  <c r="E43" i="6"/>
  <c r="F43" i="6"/>
  <c r="I43" i="6"/>
  <c r="J43" i="6"/>
  <c r="K43" i="6"/>
  <c r="L43" i="6"/>
  <c r="M43" i="6"/>
  <c r="P43" i="6"/>
  <c r="Q43" i="6"/>
  <c r="R43" i="6"/>
  <c r="S43" i="6"/>
  <c r="T43" i="6"/>
  <c r="W43" i="6"/>
  <c r="X43" i="6"/>
  <c r="Y43" i="6"/>
  <c r="Z43" i="6"/>
  <c r="AA43" i="6"/>
  <c r="AD43" i="6"/>
  <c r="AE43" i="6"/>
  <c r="AF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B43" i="9"/>
  <c r="C43" i="9"/>
  <c r="D43" i="9"/>
  <c r="E43" i="9"/>
  <c r="H43" i="9"/>
  <c r="I43" i="9"/>
  <c r="J43" i="9"/>
  <c r="K43" i="9"/>
  <c r="L43" i="9"/>
  <c r="O43" i="9"/>
  <c r="P43" i="9"/>
  <c r="Q43" i="9"/>
  <c r="R43" i="9"/>
  <c r="S43" i="9"/>
  <c r="V43" i="9"/>
  <c r="W43" i="9"/>
  <c r="X43" i="9"/>
  <c r="Y43" i="9"/>
  <c r="Z43" i="9"/>
  <c r="AC43" i="9"/>
  <c r="AD43" i="9"/>
  <c r="AE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Y44" i="9"/>
  <c r="Z44" i="9"/>
  <c r="AA44" i="9"/>
  <c r="AB44" i="9"/>
  <c r="AC44" i="9"/>
  <c r="AD44" i="9"/>
  <c r="AE44" i="9"/>
  <c r="B43" i="10"/>
  <c r="F43" i="10"/>
  <c r="I43" i="10"/>
  <c r="M43" i="10"/>
  <c r="P43" i="10"/>
  <c r="V43" i="10"/>
  <c r="AB43" i="10"/>
  <c r="AE43" i="10"/>
  <c r="B44" i="10"/>
  <c r="E44" i="10"/>
  <c r="H44" i="10"/>
  <c r="K44" i="10"/>
  <c r="N44" i="10"/>
  <c r="Q44" i="10"/>
  <c r="T44" i="10"/>
  <c r="W44" i="10"/>
  <c r="Z44" i="10"/>
  <c r="AE44" i="10"/>
  <c r="C43" i="11"/>
  <c r="D43" i="11"/>
  <c r="E43" i="11"/>
  <c r="F43" i="11"/>
  <c r="G43" i="11"/>
  <c r="J43" i="11"/>
  <c r="K43" i="11"/>
  <c r="L43" i="11"/>
  <c r="M43" i="11"/>
  <c r="N43" i="11"/>
  <c r="Q43" i="11"/>
  <c r="R43" i="11"/>
  <c r="S43" i="11"/>
  <c r="T43" i="11"/>
  <c r="U43" i="11"/>
  <c r="X43" i="11"/>
  <c r="Y43" i="11"/>
  <c r="Z43" i="11"/>
  <c r="AA43" i="11"/>
  <c r="AB43" i="11"/>
  <c r="AE43" i="11"/>
  <c r="AF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C43" i="10"/>
  <c r="G43" i="10"/>
  <c r="J43" i="10"/>
  <c r="O43" i="10"/>
  <c r="U43" i="10"/>
  <c r="X43" i="10"/>
  <c r="AC43" i="10"/>
  <c r="D44" i="10"/>
  <c r="G44" i="10"/>
  <c r="J44" i="10"/>
  <c r="M44" i="10"/>
  <c r="P44" i="10"/>
  <c r="S44" i="10"/>
  <c r="V44" i="10"/>
  <c r="Y44" i="10"/>
  <c r="AB44" i="10"/>
  <c r="AD44" i="10"/>
  <c r="H43" i="10"/>
  <c r="N43" i="10"/>
  <c r="Q43" i="10"/>
  <c r="T43" i="10"/>
  <c r="W43" i="10"/>
  <c r="AA43" i="10"/>
  <c r="AD43" i="10"/>
  <c r="C44" i="10"/>
  <c r="F44" i="10"/>
  <c r="I44" i="10"/>
  <c r="L44" i="10"/>
  <c r="O44" i="10"/>
  <c r="R44" i="10"/>
  <c r="U44" i="10"/>
  <c r="X44" i="10"/>
  <c r="AA44" i="10"/>
  <c r="AC44" i="10"/>
  <c r="AF44" i="10"/>
  <c r="G43" i="12"/>
  <c r="H43" i="12"/>
  <c r="I43" i="12"/>
  <c r="J43" i="12"/>
  <c r="K43" i="12"/>
  <c r="N43" i="12"/>
  <c r="O43" i="12"/>
  <c r="P43" i="12"/>
  <c r="Q43" i="12"/>
  <c r="R43" i="12"/>
  <c r="U43" i="12"/>
  <c r="V43" i="12"/>
  <c r="W43" i="12"/>
  <c r="X43" i="12"/>
  <c r="Y43" i="12"/>
  <c r="AB43" i="12"/>
  <c r="AC43" i="12"/>
  <c r="AD43" i="12"/>
  <c r="AE43" i="12"/>
  <c r="B44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E44" i="12"/>
  <c r="B43" i="13"/>
  <c r="E43" i="13"/>
  <c r="F43" i="13"/>
  <c r="G43" i="13"/>
  <c r="H43" i="13"/>
  <c r="I43" i="13"/>
  <c r="L43" i="13"/>
  <c r="M43" i="13"/>
  <c r="N43" i="13"/>
  <c r="O43" i="13"/>
  <c r="P43" i="13"/>
  <c r="S43" i="13"/>
  <c r="T43" i="13"/>
  <c r="U43" i="13"/>
  <c r="V43" i="13"/>
  <c r="W43" i="13"/>
  <c r="Z43" i="13"/>
  <c r="AA43" i="13"/>
  <c r="AB43" i="13"/>
  <c r="AC43" i="13"/>
  <c r="AD43" i="13"/>
  <c r="B44" i="13"/>
  <c r="C44" i="13"/>
  <c r="D44" i="13"/>
  <c r="E44" i="13"/>
  <c r="F44" i="13"/>
  <c r="G44" i="13"/>
  <c r="H44" i="13"/>
  <c r="I44" i="13"/>
  <c r="J44" i="13"/>
  <c r="K44" i="13"/>
  <c r="L44" i="13"/>
  <c r="M44" i="13"/>
  <c r="N44" i="13"/>
  <c r="O44" i="13"/>
  <c r="P44" i="13"/>
  <c r="Q44" i="13"/>
  <c r="R44" i="13"/>
  <c r="S44" i="13"/>
  <c r="T44" i="13"/>
  <c r="U44" i="13"/>
  <c r="V44" i="13"/>
  <c r="W44" i="13"/>
  <c r="X44" i="13"/>
  <c r="Y44" i="13"/>
  <c r="Z44" i="13"/>
  <c r="AA44" i="13"/>
  <c r="AB44" i="13"/>
  <c r="AC44" i="13"/>
  <c r="AD44" i="13"/>
  <c r="AE44" i="13"/>
  <c r="AF44" i="13"/>
  <c r="B43" i="14"/>
  <c r="C43" i="14"/>
  <c r="D43" i="14"/>
  <c r="E43" i="14"/>
  <c r="F43" i="14"/>
  <c r="I43" i="14"/>
  <c r="J43" i="14"/>
  <c r="K43" i="14"/>
  <c r="L43" i="14"/>
  <c r="M43" i="14"/>
  <c r="P43" i="14"/>
  <c r="Q43" i="14"/>
  <c r="R43" i="14"/>
  <c r="S43" i="14"/>
  <c r="T43" i="14"/>
  <c r="W43" i="14"/>
  <c r="X43" i="14"/>
  <c r="Y43" i="14"/>
  <c r="Z43" i="14"/>
  <c r="AA43" i="14"/>
  <c r="AD43" i="14"/>
  <c r="AE43" i="14"/>
  <c r="B44" i="14"/>
  <c r="C44" i="14"/>
  <c r="D44" i="14"/>
  <c r="E44" i="14"/>
  <c r="F44" i="14"/>
  <c r="G44" i="14"/>
  <c r="H44" i="14"/>
  <c r="I44" i="14"/>
  <c r="J44" i="14"/>
  <c r="K44" i="14"/>
  <c r="L44" i="14"/>
  <c r="M44" i="14"/>
  <c r="N44" i="14"/>
  <c r="O44" i="14"/>
  <c r="P44" i="14"/>
  <c r="Q44" i="14"/>
  <c r="R44" i="14"/>
  <c r="S44" i="14"/>
  <c r="T44" i="14"/>
  <c r="U44" i="14"/>
  <c r="V44" i="14"/>
  <c r="W44" i="14"/>
  <c r="X44" i="14"/>
  <c r="Y44" i="14"/>
  <c r="Z44" i="14"/>
  <c r="AA44" i="14"/>
  <c r="AB44" i="14"/>
  <c r="AC44" i="14"/>
  <c r="AD44" i="14"/>
  <c r="AE44" i="14"/>
  <c r="D43" i="12"/>
  <c r="K43" i="5"/>
  <c r="J43" i="5"/>
  <c r="J44" i="5"/>
  <c r="I44" i="5"/>
  <c r="I43" i="5"/>
  <c r="H44" i="5"/>
  <c r="G44" i="5"/>
  <c r="AF43" i="8"/>
  <c r="AF44" i="8"/>
  <c r="AE44" i="8"/>
  <c r="AD44" i="8"/>
  <c r="AC43" i="8"/>
  <c r="AC44" i="8"/>
  <c r="AB44" i="8"/>
  <c r="AB43" i="8"/>
  <c r="AA44" i="8"/>
  <c r="AA43" i="8"/>
  <c r="Z43" i="8"/>
  <c r="Z44" i="8"/>
  <c r="Y43" i="8"/>
  <c r="Y44" i="8"/>
  <c r="X44" i="8"/>
  <c r="B44" i="8"/>
  <c r="AE43" i="7"/>
  <c r="AE44" i="7"/>
  <c r="AD43" i="7"/>
  <c r="AD44" i="7"/>
  <c r="AC43" i="7"/>
  <c r="AC44" i="7"/>
  <c r="AB44" i="7"/>
  <c r="AB43" i="7"/>
  <c r="AA43" i="7"/>
  <c r="AA44" i="7"/>
  <c r="M44" i="7"/>
  <c r="M43" i="7"/>
  <c r="L44" i="7"/>
  <c r="K44" i="7"/>
  <c r="J44" i="7"/>
  <c r="J43" i="7"/>
  <c r="I44" i="7"/>
  <c r="I43" i="7"/>
  <c r="H44" i="7"/>
  <c r="H43" i="7"/>
  <c r="G44" i="7"/>
  <c r="G43" i="7"/>
  <c r="F43" i="7"/>
  <c r="AA44" i="5"/>
  <c r="AA43" i="5"/>
  <c r="Z43" i="5"/>
  <c r="Z44" i="5"/>
  <c r="Y44" i="5"/>
  <c r="Y43" i="5"/>
  <c r="X44" i="5"/>
  <c r="X43" i="5"/>
  <c r="W44" i="5"/>
  <c r="W43" i="5"/>
  <c r="B43" i="12"/>
  <c r="V44" i="5"/>
  <c r="C43" i="12"/>
  <c r="F44" i="15"/>
  <c r="E44" i="15"/>
  <c r="D43" i="15"/>
  <c r="D44" i="15"/>
  <c r="C43" i="15"/>
  <c r="C44" i="15"/>
  <c r="B44" i="15"/>
  <c r="B43" i="15"/>
  <c r="A2" i="15" s="1"/>
  <c r="A2" i="5" l="1"/>
  <c r="A2" i="8"/>
  <c r="A2" i="4"/>
  <c r="A2" i="6"/>
  <c r="A2" i="9"/>
  <c r="A2" i="10"/>
  <c r="A2" i="11"/>
  <c r="A2" i="13"/>
  <c r="A2" i="14"/>
  <c r="A2" i="7"/>
  <c r="A2" i="12"/>
</calcChain>
</file>

<file path=xl/sharedStrings.xml><?xml version="1.0" encoding="utf-8"?>
<sst xmlns="http://schemas.openxmlformats.org/spreadsheetml/2006/main" count="386" uniqueCount="166">
  <si>
    <t>Schichtplan</t>
  </si>
  <si>
    <t>für Teams bis 25 Personen · Feiertage automatisch · Vorlage von SEMINARON</t>
  </si>
  <si>
    <t>Jahr</t>
  </si>
  <si>
    <t>← Jahr eintragen, alle Monatsblätter passen sich an</t>
  </si>
  <si>
    <t>Bundesland</t>
  </si>
  <si>
    <t>Nordrhein-Westfalen</t>
  </si>
  <si>
    <t>← Bundesland wählen, die Feiertage passen sich an</t>
  </si>
  <si>
    <t>Firma oder Team (optional)</t>
  </si>
  <si>
    <t>← erscheint im Titel jedes Monatsblatts</t>
  </si>
  <si>
    <t>Soll-Stunden berechnen nach</t>
  </si>
  <si>
    <t>Arbeitstagen Mo bis Fr</t>
  </si>
  <si>
    <t>← oder „Kalendertagen“ (Wochenstunden ÷ 7 je Tag)</t>
  </si>
  <si>
    <t>Mindestruhezeit in Stunden</t>
  </si>
  <si>
    <t>← § 5 ArbZG: 11 Stunden. Warnung, wenn es weniger sind</t>
  </si>
  <si>
    <t>Höchstens Arbeitstage am Stück</t>
  </si>
  <si>
    <t>← Warnung ab dem nächsten Arbeitstag ohne freien Tag</t>
  </si>
  <si>
    <t>Mindestbesetzung je Schicht</t>
  </si>
  <si>
    <t>Kürzel</t>
  </si>
  <si>
    <t>Mo bis Fr</t>
  </si>
  <si>
    <t>Sa, So und Feiertage</t>
  </si>
  <si>
    <t>Schicht</t>
  </si>
  <si>
    <t>F</t>
  </si>
  <si>
    <t>S</t>
  </si>
  <si>
    <t>N</t>
  </si>
  <si>
    <t>T</t>
  </si>
  <si>
    <t>Leere Zeile: weiteres Kürzel eintragen, das gezählt werden soll.</t>
  </si>
  <si>
    <t>So geht es</t>
  </si>
  <si>
    <t>1. Oben Jahr und Bundesland wählen. Datum, Wochentag, Kalenderwoche und Feiertage passen sich an.</t>
  </si>
  <si>
    <t>2. Im Blatt „Schichten“ Kürzel, Beginn, Ende und Pause prüfen. Die Stunden rechnet die Vorlage selbst, auch über Mitternacht.</t>
  </si>
  <si>
    <t>3. Im Blatt „Mitarbeitende“ Namen und Wochenstunden laut Vertrag eintragen.</t>
  </si>
  <si>
    <t>4. In den Monatsblättern je Tag ein Kürzel eintragen oder aus der Liste wählen.</t>
  </si>
  <si>
    <t>5. Unter dem Plan steht die Besetzung je Schicht: grün heißt Mindestbesetzung erreicht, rot heißt zu wenig.</t>
  </si>
  <si>
    <t>6. Rot hinterlegtes Kürzel: Ruhezeit zum Vortag kürzer als oben eingestellt.</t>
  </si>
  <si>
    <t>7. Schwarz-gelbes Kürzel: mehr Arbeitstage am Stück als oben eingestellt. Details stehen in der Spalte „Hinweise“.</t>
  </si>
  <si>
    <t>Gelbe Felder sind Eingabefelder. Alle anderen Werte rechnet die Vorlage. Es gibt keinen Blattschutz, Sie können alles anpassen.</t>
  </si>
  <si>
    <t>Tipp: Muster einer Person eintragen, etwa F F S S N N X X, markieren und am kleinen Quadrat bis zum Monatsende ziehen.</t>
  </si>
  <si>
    <t>Soll-Stunden: Wochenstunden ÷ 5 × Arbeitstage Mo bis Fr ohne Feiertage. Urlaub und Krankheit zählen mit den Stunden aus „Mitarbeitende“, Spalte D.</t>
  </si>
  <si>
    <t>Ruhezeit und Arbeitstage am Stück werden auch über den Monatswechsel geprüft, nicht aber vom Dezember ins neue Jahr.</t>
  </si>
  <si>
    <t>Erklärung, Schichtmodelle und Regeln: seminaron.de/schichtplan-excel-vorlage</t>
  </si>
  <si>
    <t>Vorlage von SEMINARON (seminaron.de). Frei verwendbar und veränderbar. Ohne Gewähr, keine Rechtsberatung. Tarifverträge und Betriebsvereinbarungen können andere Regeln vorsehen.</t>
  </si>
  <si>
    <t>Schichten und Kürzel</t>
  </si>
  <si>
    <t>Gelbe Felder anpassen. Bis zu 12 Kürzel, bitte ohne Lücke untereinander. Die Farbe gehört zur Zeile.</t>
  </si>
  <si>
    <t>Hilfsspalten, bitte nicht ändern</t>
  </si>
  <si>
    <t>Bezeichnung</t>
  </si>
  <si>
    <t>Beginn</t>
  </si>
  <si>
    <t>Ende</t>
  </si>
  <si>
    <t>Pause (Min.)</t>
  </si>
  <si>
    <t>Stunden</t>
  </si>
  <si>
    <t>Art</t>
  </si>
  <si>
    <t>Farbe</t>
  </si>
  <si>
    <t>Hinweis</t>
  </si>
  <si>
    <t>Beginn (Std.)</t>
  </si>
  <si>
    <t>Ende (Std. ab Tagesbeginn)</t>
  </si>
  <si>
    <t>Arbeit</t>
  </si>
  <si>
    <t>bezahlt abwesend</t>
  </si>
  <si>
    <t>Arbeitskürzel</t>
  </si>
  <si>
    <t>Beginn für Ruhezeit</t>
  </si>
  <si>
    <t>Früh</t>
  </si>
  <si>
    <t>gelb</t>
  </si>
  <si>
    <t>Spät</t>
  </si>
  <si>
    <t>orange</t>
  </si>
  <si>
    <t>Nacht</t>
  </si>
  <si>
    <t>dunkelblau</t>
  </si>
  <si>
    <t>endet am Folgetag, Stunden werden richtig gerechnet</t>
  </si>
  <si>
    <t>Tag</t>
  </si>
  <si>
    <t>grün</t>
  </si>
  <si>
    <t>Tagdienst, zum Beispiel Verwaltung oder Werkstatt</t>
  </si>
  <si>
    <t>U</t>
  </si>
  <si>
    <t>Urlaub</t>
  </si>
  <si>
    <t>Abwesenheit bezahlt</t>
  </si>
  <si>
    <t>hellblau</t>
  </si>
  <si>
    <t>zählt mit den Stunden aus „Mitarbeitende“, Spalte D</t>
  </si>
  <si>
    <t>K</t>
  </si>
  <si>
    <t>krank</t>
  </si>
  <si>
    <t>violett</t>
  </si>
  <si>
    <t>X</t>
  </si>
  <si>
    <t>frei</t>
  </si>
  <si>
    <t>grau</t>
  </si>
  <si>
    <t>freier Tag, zählt keine Stunden</t>
  </si>
  <si>
    <t>mint</t>
  </si>
  <si>
    <t>frei für eigene Kürzel, zum Beispiel Z für Zwischenschicht</t>
  </si>
  <si>
    <t>rosa</t>
  </si>
  <si>
    <t>sand</t>
  </si>
  <si>
    <t>blaugrau</t>
  </si>
  <si>
    <t>apricot</t>
  </si>
  <si>
    <t>Stunden = Ende minus Beginn minus Pause. Endet eine Schicht nach Mitternacht (Ende kleiner als Beginn), rechnet die Vorlage automatisch über den Tageswechsel.</t>
  </si>
  <si>
    <t>Wird die Pause bei Ihnen bezahlt und als Arbeitszeit gezählt, tragen Sie bei Pause 0 ein.</t>
  </si>
  <si>
    <t>Art „Schicht“ zählt Stunden und Arbeitstage. „Abwesenheit bezahlt“ (Urlaub, krank) zählt mit den Stunden je Abwesenheitstag aus dem Blatt „Mitarbeitende“. „frei“ zählt nichts.</t>
  </si>
  <si>
    <t>Pausen nach § 4 ArbZG: mindestens 30 Minuten bei mehr als 6 Stunden Arbeit, 45 Minuten bei mehr als 9 Stunden.</t>
  </si>
  <si>
    <t>Die Zählspalten in den Monatsblättern zählen die Kürzel der Zeilen 1, 2, 3, 5 und 6 (Standard: F, S, N, U, K).</t>
  </si>
  <si>
    <t>Zeitumstellung (letzter Sonntag im März und im Oktober): In dieser Nacht ist die Nachtschicht eine Stunde kürzer bzw. länger. Legen Sie dafür bei Bedarf ein eigenes Kürzel an.</t>
  </si>
  <si>
    <t>Gelbe Felder ausfüllen, der Rest rechnet sich aus den Monatsblättern.</t>
  </si>
  <si>
    <t>Stunden im Jahr</t>
  </si>
  <si>
    <t>Anzahl im Jahr</t>
  </si>
  <si>
    <t>Name</t>
  </si>
  <si>
    <t>Gruppe oder Bereich</t>
  </si>
  <si>
    <t>Wochenstunden laut Vertrag</t>
  </si>
  <si>
    <t>Stunden je Urlaubs- oder Krankheitstag</t>
  </si>
  <si>
    <t>Soll-Stunden (geplante Monate)</t>
  </si>
  <si>
    <t>Ist-Stunden</t>
  </si>
  <si>
    <t>Saldo</t>
  </si>
  <si>
    <t>Sonntage gearbeitet</t>
  </si>
  <si>
    <t>Sonntage frei</t>
  </si>
  <si>
    <t>Spalte D ist vorbelegt mit Wochenstunden ÷ 5. Arbeitet jemand zum Beispiel 4 Tage pro Woche, tragen Sie hier die Stunden eines Arbeitstags ein (32 ÷ 4 = 8).</t>
  </si>
  <si>
    <t>Soll-Stunden zählen nur für Monate, in denen für die Person schon etwas eingetragen ist. So bleibt der Saldo während des Jahres aussagekräftig.</t>
  </si>
  <si>
    <t>Saldo positiv: Plus-Stunden, negativ: Minus-Stunden.</t>
  </si>
  <si>
    <t>Sonntage gearbeitet: Tage, an denen eine Schicht am Sonntag beginnt. Nachtschichten, die am Samstag beginnen, reichen in den Sonntag hinein: bitte selbst mitzählen.</t>
  </si>
  <si>
    <t>KW</t>
  </si>
  <si>
    <t>Anzahl</t>
  </si>
  <si>
    <t>Hilfsspalten: Schichtende, Tage am Stück, Ruhezeit</t>
  </si>
  <si>
    <t>Soll</t>
  </si>
  <si>
    <t>Ist</t>
  </si>
  <si>
    <t>So.</t>
  </si>
  <si>
    <t>Hinweise</t>
  </si>
  <si>
    <t>Besetzung je Schicht</t>
  </si>
  <si>
    <t>Min. Mo bis Fr</t>
  </si>
  <si>
    <t>Min. Sa, So, Ft</t>
  </si>
  <si>
    <t>Hilfszeilen (ausgeblendet), bitte nicht ändern</t>
  </si>
  <si>
    <t>Sonntag</t>
  </si>
  <si>
    <t>Arbeitstag Mo bis Fr</t>
  </si>
  <si>
    <t>Feiertag</t>
  </si>
  <si>
    <t>Feiertage</t>
  </si>
  <si>
    <t>Ostersonntag</t>
  </si>
  <si>
    <t>Datum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</si>
  <si>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</si>
  <si>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</si>
  <si>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</si>
  <si>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</si>
  <si>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</si>
  <si>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</si>
  <si>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</si>
  <si>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</si>
  <si>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</si>
  <si>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Rheinland-Pfalz</t>
  </si>
  <si>
    <t>Saarland</t>
  </si>
  <si>
    <t>Sachsen</t>
  </si>
  <si>
    <t>Sachsen-Anhalt</t>
  </si>
  <si>
    <t>Schleswig-Holstein</t>
  </si>
  <si>
    <t>Thüringen</t>
  </si>
  <si>
    <t>Bei uns frei</t>
  </si>
  <si>
    <t>Gilt bei Ihnen</t>
  </si>
  <si>
    <t>Neujahr</t>
  </si>
  <si>
    <t>Heilige Drei Könige</t>
  </si>
  <si>
    <t>Internationaler Frauentag</t>
  </si>
  <si>
    <t>Karfreitag</t>
  </si>
  <si>
    <t>fällt immer auf einen Sonntag, als eigener Feiertag nur in Brandenburg genannt</t>
  </si>
  <si>
    <t>Ostermontag</t>
  </si>
  <si>
    <t>Tag der Arbeit</t>
  </si>
  <si>
    <t>Christi Himmelfahrt</t>
  </si>
  <si>
    <t>Pfingstsonntag</t>
  </si>
  <si>
    <t>Pfingstmontag</t>
  </si>
  <si>
    <t>Fronleichnam</t>
  </si>
  <si>
    <t>in Teilen von Sachsen und Thüringen ebenfalls</t>
  </si>
  <si>
    <t>Mariä Himmelfahrt</t>
  </si>
  <si>
    <t>Bayern: nur Gemeinden mit überwiegend katholischer Bevölkerung</t>
  </si>
  <si>
    <t>Weltkindertag</t>
  </si>
  <si>
    <t>Tag der Deutschen Einheit</t>
  </si>
  <si>
    <t>Reformationstag</t>
  </si>
  <si>
    <t>Allerheiligen</t>
  </si>
  <si>
    <t>Buß- und Bettag</t>
  </si>
  <si>
    <t>1. Weihnachtstag</t>
  </si>
  <si>
    <t>2. Weihnachtstag</t>
  </si>
  <si>
    <t>Heiligabend (betrieblich)</t>
  </si>
  <si>
    <t>kein gesetzlicher Feiertag: in Spalte „Bei uns frei“ 1 eintragen, wenn er bei Ihnen wie ein Feiertag zählt</t>
  </si>
  <si>
    <t>Silvester (betrieblich)</t>
  </si>
  <si>
    <t>Die Zahlen 1 und 0 zeigen, in welchem Land der Tag ein gesetzlicher Feiertag ist. Sie können sie für betriebliche Regelungen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</si>
</sst>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;\-0.00;&quot;&quot;"/>
    <numFmt numFmtId="165" formatCode="dd\.mm\.yyyy"/>
    <numFmt numFmtId="166" formatCode="0;\-0;0"/>
    <numFmt numFmtId="167" formatCode="0.0#;\-0.0#;0"/>
    <numFmt numFmtId="168" formatCode="0.0;\-0.0;0"/>
    <numFmt numFmtId="169" formatCode="d"/>
    <numFmt numFmtId="170" formatCode="ddd"/>
    <numFmt numFmtId="171" formatCode="0;\-0;&quot;&quot;"/>
  </numFmts>
  <fonts count="41" x14ac:knownFonts="1">
    <font>
      <sz val="11"/>
      <color theme="1"/>
      <name val="Calibri"/>
      <family val="2"/>
      <scheme val="minor"/>
    </font>
    <font>
      <b/>
      <sz val="24"/>
      <color rgb="FF1F2023"/>
      <name val="Calibri"/>
    </font>
    <font>
      <sz val="11"/>
      <color rgb="FF686E70"/>
      <name val="Calibri"/>
    </font>
    <font>
      <b/>
      <sz val="12"/>
      <color rgb="FF1F2023"/>
      <name val="Calibri"/>
    </font>
    <font>
      <b/>
      <sz val="12"/>
      <color rgb="FFB83F50"/>
      <name val="Calibri"/>
    </font>
    <font>
      <i/>
      <sz val="10"/>
      <color rgb="FF686E70"/>
      <name val="Calibri"/>
    </font>
    <font>
      <b/>
      <sz val="13"/>
      <color rgb="FFDE5E64"/>
      <name val="Calibri"/>
    </font>
    <font>
      <b/>
      <sz val="10"/>
      <color rgb="FFFFFFFF"/>
      <name val="Calibri"/>
    </font>
    <font>
      <sz val="10"/>
      <color rgb="FF686E70"/>
      <name val="Calibri"/>
    </font>
    <font>
      <i/>
      <sz val="9"/>
      <color rgb="FF686E70"/>
      <name val="Calibri"/>
    </font>
    <font>
      <sz val="11"/>
      <color rgb="FF1F2023"/>
      <name val="Calibri"/>
    </font>
    <font>
      <i/>
      <sz val="11"/>
      <color rgb="FF686E70"/>
      <name val="Calibri"/>
    </font>
    <font>
      <sz val="9"/>
      <color rgb="FF686E70"/>
      <name val="Calibri"/>
    </font>
    <font>
      <b/>
      <sz val="18"/>
      <color rgb="FF1F2023"/>
      <name val="Calibri"/>
    </font>
    <font>
      <b/>
      <sz val="10"/>
      <color rgb="FF686E70"/>
      <name val="Calibri"/>
    </font>
    <font>
      <i/>
      <sz val="8"/>
      <color rgb="FF686E70"/>
      <name val="Calibri"/>
    </font>
    <font>
      <b/>
      <sz val="10"/>
      <color rgb="FF6B5200"/>
      <name val="Calibri"/>
    </font>
    <font>
      <b/>
      <sz val="11"/>
      <color rgb="FFB83F50"/>
      <name val="Calibri"/>
    </font>
    <font>
      <b/>
      <sz val="11"/>
      <color rgb="FF1F2023"/>
      <name val="Calibri"/>
    </font>
    <font>
      <sz val="9"/>
      <color rgb="FF9A9EA3"/>
      <name val="Calibri"/>
    </font>
    <font>
      <b/>
      <sz val="10"/>
      <color rgb="FF8A3B0F"/>
      <name val="Calibri"/>
    </font>
    <font>
      <b/>
      <sz val="10"/>
      <color rgb="FF25562B"/>
      <name val="Calibri"/>
    </font>
    <font>
      <b/>
      <sz val="10"/>
      <color rgb="FF1D4E89"/>
      <name val="Calibri"/>
    </font>
    <font>
      <b/>
      <sz val="10"/>
      <color rgb="FF4B2A86"/>
      <name val="Calibri"/>
    </font>
    <font>
      <b/>
      <sz val="10"/>
      <color rgb="FF5F646A"/>
      <name val="Calibri"/>
    </font>
    <font>
      <b/>
      <sz val="10"/>
      <color rgb="FF0B5C55"/>
      <name val="Calibri"/>
    </font>
    <font>
      <b/>
      <sz val="10"/>
      <color rgb="FF7A1E4E"/>
      <name val="Calibri"/>
    </font>
    <font>
      <b/>
      <sz val="10"/>
      <color rgb="FF5C4A12"/>
      <name val="Calibri"/>
    </font>
    <font>
      <b/>
      <sz val="10"/>
      <color rgb="FF2E3A4F"/>
      <name val="Calibri"/>
    </font>
    <font>
      <b/>
      <sz val="10"/>
      <color rgb="FF7A4A00"/>
      <name val="Calibri"/>
    </font>
    <font>
      <b/>
      <sz val="9"/>
      <color rgb="FF1F2023"/>
      <name val="Calibri"/>
    </font>
    <font>
      <sz val="10"/>
      <color rgb="FF1F2023"/>
      <name val="Calibri"/>
    </font>
    <font>
      <sz val="10"/>
      <color rgb="FFBBBBBB"/>
      <name val="Calibri"/>
    </font>
    <font>
      <b/>
      <sz val="9"/>
      <color rgb="FF686E70"/>
      <name val="Calibri"/>
    </font>
    <font>
      <b/>
      <sz val="10"/>
      <color rgb="FF1F2023"/>
      <name val="Calibri"/>
    </font>
    <font>
      <sz val="8"/>
      <color rgb="FF686E70"/>
      <name val="Calibri"/>
    </font>
    <font>
      <b/>
      <sz val="8"/>
      <color rgb="FFFFFFFF"/>
      <name val="Calibri"/>
    </font>
    <font>
      <b/>
      <sz val="9"/>
      <color rgb="FFFFFFFF"/>
      <name val="Calibri"/>
    </font>
    <font>
      <sz val="9"/>
      <color rgb="FFB3261E"/>
      <name val="Calibri"/>
    </font>
    <font>
      <b/>
      <sz val="8"/>
      <color rgb="FF686E70"/>
      <name val="Calibri"/>
    </font>
    <font>
      <b/>
      <sz val="9"/>
      <color rgb="FF5F646A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FF6D6"/>
        <bgColor rgb="FFFFF6D6"/>
      </patternFill>
    </fill>
    <fill>
      <patternFill patternType="solid">
        <fgColor rgb="FF27306B"/>
        <bgColor rgb="FF27306B"/>
      </patternFill>
    </fill>
    <fill>
      <patternFill patternType="solid">
        <fgColor rgb="FFEFEFEF"/>
        <bgColor rgb="FFEFEFEF"/>
      </patternFill>
    </fill>
    <fill>
      <patternFill patternType="solid">
        <fgColor rgb="FFFFF1B8"/>
        <bgColor rgb="FFFFF1B8"/>
      </patternFill>
    </fill>
    <fill>
      <patternFill patternType="solid">
        <fgColor rgb="FFF9CFB0"/>
        <bgColor rgb="FFF9CFB0"/>
      </patternFill>
    </fill>
    <fill>
      <patternFill patternType="solid">
        <fgColor rgb="FF3F4E8C"/>
        <bgColor rgb="FF3F4E8C"/>
      </patternFill>
    </fill>
    <fill>
      <patternFill patternType="solid">
        <fgColor rgb="FFD3EBC8"/>
        <bgColor rgb="FFD3EBC8"/>
      </patternFill>
    </fill>
    <fill>
      <patternFill patternType="solid">
        <fgColor rgb="FFC7E3F6"/>
        <bgColor rgb="FFC7E3F6"/>
      </patternFill>
    </fill>
    <fill>
      <patternFill patternType="solid">
        <fgColor rgb="FFE5D9F4"/>
        <bgColor rgb="FFE5D9F4"/>
      </patternFill>
    </fill>
    <fill>
      <patternFill patternType="solid">
        <fgColor rgb="FFE4E4E4"/>
        <bgColor rgb="FFE4E4E4"/>
      </patternFill>
    </fill>
    <fill>
      <patternFill patternType="solid">
        <fgColor rgb="FFCDEFEA"/>
        <bgColor rgb="FFCDEFEA"/>
      </patternFill>
    </fill>
    <fill>
      <patternFill patternType="solid">
        <fgColor rgb="FFF6D5E5"/>
        <bgColor rgb="FFF6D5E5"/>
      </patternFill>
    </fill>
    <fill>
      <patternFill patternType="solid">
        <fgColor rgb="FFEBE3C6"/>
        <bgColor rgb="FFEBE3C6"/>
      </patternFill>
    </fill>
    <fill>
      <patternFill patternType="solid">
        <fgColor rgb="FFD9DEE8"/>
        <bgColor rgb="FFD9DEE8"/>
      </patternFill>
    </fill>
    <fill>
      <patternFill patternType="solid">
        <fgColor rgb="FFFBE3C2"/>
        <bgColor rgb="FFFBE3C2"/>
      </patternFill>
    </fill>
    <fill>
      <patternFill patternType="solid">
        <fgColor rgb="FFFDF4F4"/>
        <bgColor rgb="FFFDF4F4"/>
      </patternFill>
    </fill>
    <fill>
      <patternFill patternType="solid">
        <fgColor rgb="FFB83F50"/>
        <bgColor rgb="FFB83F50"/>
      </patternFill>
    </fill>
    <fill>
      <patternFill patternType="solid">
        <fgColor rgb="FFFFFCEF"/>
        <bgColor rgb="FFFFFCEF"/>
      </patternFill>
    </fill>
  </fills>
  <borders count="2">
    <border>
      <left/>
      <right/>
      <top/>
      <bottom/>
      <diagonal/>
    </border>
    <border>
      <left style="thin">
        <color rgb="FFD9D5D5"/>
      </left>
      <right style="thin">
        <color rgb="FFD9D5D5"/>
      </right>
      <top style="thin">
        <color rgb="FFD9D5D5"/>
      </top>
      <bottom style="thin">
        <color rgb="FFD9D5D5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/>
    </xf>
    <xf numFmtId="0" fontId="10" fillId="2" borderId="1" xfId="0" applyFont="1" applyFill="1" applyBorder="1"/>
    <xf numFmtId="20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9" fillId="0" borderId="1" xfId="0" applyFont="1" applyBorder="1"/>
    <xf numFmtId="0" fontId="19" fillId="0" borderId="1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/>
    </xf>
    <xf numFmtId="0" fontId="27" fillId="14" borderId="1" xfId="0" applyFont="1" applyFill="1" applyBorder="1" applyAlignment="1">
      <alignment horizontal="center"/>
    </xf>
    <xf numFmtId="0" fontId="28" fillId="15" borderId="1" xfId="0" applyFont="1" applyFill="1" applyBorder="1" applyAlignment="1">
      <alignment horizontal="center"/>
    </xf>
    <xf numFmtId="0" fontId="29" fillId="16" borderId="1" xfId="0" applyFont="1" applyFill="1" applyBorder="1" applyAlignment="1">
      <alignment horizontal="center"/>
    </xf>
    <xf numFmtId="0" fontId="33" fillId="0" borderId="0" xfId="0" applyFont="1"/>
    <xf numFmtId="0" fontId="7" fillId="18" borderId="1" xfId="0" applyFont="1" applyFill="1" applyBorder="1" applyAlignment="1">
      <alignment horizontal="center" vertical="center" wrapText="1"/>
    </xf>
    <xf numFmtId="0" fontId="31" fillId="2" borderId="1" xfId="0" applyFont="1" applyFill="1" applyBorder="1"/>
    <xf numFmtId="167" fontId="31" fillId="2" borderId="1" xfId="0" applyNumberFormat="1" applyFont="1" applyFill="1" applyBorder="1" applyAlignment="1">
      <alignment horizontal="center"/>
    </xf>
    <xf numFmtId="168" fontId="31" fillId="2" borderId="1" xfId="0" applyNumberFormat="1" applyFont="1" applyFill="1" applyBorder="1" applyAlignment="1">
      <alignment horizontal="center"/>
    </xf>
    <xf numFmtId="168" fontId="31" fillId="0" borderId="1" xfId="0" applyNumberFormat="1" applyFont="1" applyBorder="1" applyAlignment="1">
      <alignment horizontal="center"/>
    </xf>
    <xf numFmtId="168" fontId="34" fillId="0" borderId="1" xfId="0" applyNumberFormat="1" applyFont="1" applyBorder="1" applyAlignment="1">
      <alignment horizontal="center"/>
    </xf>
    <xf numFmtId="166" fontId="31" fillId="0" borderId="1" xfId="0" applyNumberFormat="1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/>
    <xf numFmtId="169" fontId="34" fillId="0" borderId="0" xfId="0" applyNumberFormat="1" applyFont="1" applyAlignment="1">
      <alignment horizontal="center"/>
    </xf>
    <xf numFmtId="0" fontId="35" fillId="0" borderId="0" xfId="0" applyFont="1"/>
    <xf numFmtId="0" fontId="7" fillId="3" borderId="0" xfId="0" applyFont="1" applyFill="1"/>
    <xf numFmtId="170" fontId="36" fillId="3" borderId="0" xfId="0" applyNumberFormat="1" applyFont="1" applyFill="1" applyAlignment="1">
      <alignment horizontal="center"/>
    </xf>
    <xf numFmtId="0" fontId="37" fillId="18" borderId="0" xfId="0" applyFont="1" applyFill="1" applyAlignment="1">
      <alignment horizontal="center"/>
    </xf>
    <xf numFmtId="0" fontId="31" fillId="0" borderId="1" xfId="0" applyFont="1" applyBorder="1"/>
    <xf numFmtId="0" fontId="34" fillId="19" borderId="1" xfId="0" applyFont="1" applyFill="1" applyBorder="1" applyAlignment="1">
      <alignment horizontal="center"/>
    </xf>
    <xf numFmtId="171" fontId="31" fillId="0" borderId="1" xfId="0" applyNumberFormat="1" applyFont="1" applyBorder="1" applyAlignment="1">
      <alignment horizontal="center"/>
    </xf>
    <xf numFmtId="0" fontId="38" fillId="0" borderId="1" xfId="0" applyFont="1" applyBorder="1" applyAlignment="1">
      <alignment horizontal="left"/>
    </xf>
    <xf numFmtId="0" fontId="39" fillId="0" borderId="0" xfId="0" applyFont="1" applyAlignment="1">
      <alignment horizontal="center" wrapText="1"/>
    </xf>
    <xf numFmtId="0" fontId="34" fillId="0" borderId="1" xfId="0" applyFont="1" applyBorder="1"/>
    <xf numFmtId="0" fontId="40" fillId="0" borderId="1" xfId="0" applyFont="1" applyBorder="1" applyAlignment="1">
      <alignment horizontal="center"/>
    </xf>
    <xf numFmtId="166" fontId="34" fillId="0" borderId="1" xfId="0" applyNumberFormat="1" applyFont="1" applyBorder="1" applyAlignment="1">
      <alignment horizontal="center"/>
    </xf>
    <xf numFmtId="165" fontId="0" fillId="0" borderId="0" xfId="0" applyNumberFormat="1"/>
    <xf numFmtId="0" fontId="30" fillId="17" borderId="1" xfId="0" applyFont="1" applyFill="1" applyBorder="1" applyAlignment="1">
      <alignment horizontal="center" wrapText="1"/>
    </xf>
    <xf numFmtId="0" fontId="30" fillId="17" borderId="1" xfId="0" applyFont="1" applyFill="1" applyBorder="1" applyAlignment="1">
      <alignment horizontal="center" textRotation="90" wrapText="1"/>
    </xf>
    <xf numFmtId="165" fontId="0" fillId="0" borderId="1" xfId="0" applyNumberFormat="1" applyBorder="1"/>
    <xf numFmtId="0" fontId="3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/>
    </xf>
    <xf numFmtId="0" fontId="5" fillId="0" borderId="0" xfId="0" applyFont="1"/>
    <xf numFmtId="0" fontId="0" fillId="0" borderId="0" xfId="0"/>
  </cellXfs>
  <cellStyles count="1">
    <cellStyle name="Standard" xfId="0" builtinId="0"/>
  </cellStyles>
  <dxfs count="244">
    <dxf>
      <font>
        <b/>
        <color rgb="FF8A1F2B"/>
      </font>
      <fill>
        <patternFill patternType="solid">
          <fgColor rgb="FFF8D7DA"/>
          <bgColor rgb="FFF8D7DA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BE6E7"/>
          <bgColor rgb="FFFBE6E7"/>
        </patternFill>
      </fill>
    </dxf>
    <dxf>
      <font>
        <b/>
        <color rgb="FF1B5E3A"/>
      </font>
      <fill>
        <patternFill patternType="solid">
          <fgColor rgb="FFBFE6CC"/>
          <bgColor rgb="FFBFE6CC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b/>
        <color rgb="FF7A4A00"/>
      </font>
      <fill>
        <patternFill patternType="solid">
          <fgColor rgb="FFFBE3C2"/>
          <bgColor rgb="FFFBE3C2"/>
        </patternFill>
      </fill>
    </dxf>
    <dxf>
      <font>
        <b/>
        <color rgb="FF2E3A4F"/>
      </font>
      <fill>
        <patternFill patternType="solid">
          <fgColor rgb="FFD9DEE8"/>
          <bgColor rgb="FFD9DEE8"/>
        </patternFill>
      </fill>
    </dxf>
    <dxf>
      <font>
        <b/>
        <color rgb="FF5C4A12"/>
      </font>
      <fill>
        <patternFill patternType="solid">
          <fgColor rgb="FFEBE3C6"/>
          <bgColor rgb="FFEBE3C6"/>
        </patternFill>
      </fill>
    </dxf>
    <dxf>
      <font>
        <b/>
        <color rgb="FF7A1E4E"/>
      </font>
      <fill>
        <patternFill patternType="solid">
          <fgColor rgb="FFF6D5E5"/>
          <bgColor rgb="FFF6D5E5"/>
        </patternFill>
      </fill>
    </dxf>
    <dxf>
      <font>
        <b/>
        <color rgb="FF0B5C55"/>
      </font>
      <fill>
        <patternFill patternType="solid">
          <fgColor rgb="FFCDEFEA"/>
          <bgColor rgb="FFCDEFEA"/>
        </patternFill>
      </fill>
    </dxf>
    <dxf>
      <font>
        <b/>
        <color rgb="FF5F646A"/>
      </font>
      <fill>
        <patternFill patternType="solid">
          <fgColor rgb="FFE4E4E4"/>
          <bgColor rgb="FFE4E4E4"/>
        </patternFill>
      </fill>
    </dxf>
    <dxf>
      <font>
        <b/>
        <color rgb="FF4B2A86"/>
      </font>
      <fill>
        <patternFill patternType="solid">
          <fgColor rgb="FFE5D9F4"/>
          <bgColor rgb="FFE5D9F4"/>
        </patternFill>
      </fill>
    </dxf>
    <dxf>
      <font>
        <b/>
        <color rgb="FF1D4E89"/>
      </font>
      <fill>
        <patternFill patternType="solid">
          <fgColor rgb="FFC7E3F6"/>
          <bgColor rgb="FFC7E3F6"/>
        </patternFill>
      </fill>
    </dxf>
    <dxf>
      <font>
        <b/>
        <color rgb="FF25562B"/>
      </font>
      <fill>
        <patternFill patternType="solid">
          <fgColor rgb="FFD3EBC8"/>
          <bgColor rgb="FFD3EBC8"/>
        </patternFill>
      </fill>
    </dxf>
    <dxf>
      <font>
        <b/>
        <color rgb="FFFFFFFF"/>
      </font>
      <fill>
        <patternFill patternType="solid">
          <fgColor rgb="FF3F4E8C"/>
          <bgColor rgb="FF3F4E8C"/>
        </patternFill>
      </fill>
    </dxf>
    <dxf>
      <font>
        <b/>
        <color rgb="FF8A3B0F"/>
      </font>
      <fill>
        <patternFill patternType="solid">
          <fgColor rgb="FFF9CFB0"/>
          <bgColor rgb="FFF9CFB0"/>
        </patternFill>
      </fill>
    </dxf>
    <dxf>
      <font>
        <b/>
        <color rgb="FF6B5200"/>
      </font>
      <fill>
        <patternFill patternType="solid">
          <fgColor rgb="FFFFF1B8"/>
          <bgColor rgb="FFFFF1B8"/>
        </patternFill>
      </fill>
    </dxf>
    <dxf>
      <font>
        <b/>
        <color rgb="FFFFD54F"/>
      </font>
      <fill>
        <patternFill patternType="solid">
          <fgColor rgb="FF262626"/>
          <bgColor rgb="FF262626"/>
        </patternFill>
      </fill>
    </dxf>
    <dxf>
      <font>
        <b/>
        <color rgb="FFFFFFFF"/>
      </font>
      <fill>
        <patternFill patternType="solid">
          <fgColor rgb="FFD62F3C"/>
          <bgColor rgb="FFD62F3C"/>
        </patternFill>
      </fill>
    </dxf>
    <dxf>
      <font>
        <color rgb="FF27306B"/>
      </font>
      <fill>
        <patternFill patternType="solid">
          <fgColor rgb="FFE3E8F0"/>
          <bgColor rgb="FFE3E8F0"/>
        </patternFill>
      </fill>
    </dxf>
    <dxf>
      <font>
        <color rgb="FF8A1F2B"/>
      </font>
      <fill>
        <patternFill patternType="solid">
          <fgColor rgb="FFF6C9CD"/>
          <bgColor rgb="FFF6C9CD"/>
        </patternFill>
      </fill>
    </dxf>
    <dxf>
      <font>
        <color rgb="FF9A9EA3"/>
      </font>
      <fill>
        <patternFill patternType="solid">
          <fgColor rgb="FFD9D9D9"/>
          <bgColor rgb="FFD9D9D9"/>
        </patternFill>
      </fill>
    </dxf>
    <dxf>
      <font>
        <b/>
        <color rgb="FF8A1F2B"/>
      </font>
      <fill>
        <patternFill patternType="solid">
          <fgColor rgb="FFF8D7DA"/>
          <bgColor rgb="FFF8D7DA"/>
        </patternFill>
      </fill>
    </dxf>
    <dxf>
      <font>
        <b/>
        <color rgb="FF1E7A45"/>
      </font>
    </dxf>
    <dxf>
      <font>
        <b/>
        <color rgb="FFB3261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5E64"/>
    <pageSetUpPr fitToPage="1"/>
  </sheetPr>
  <dimension ref="B2:E36"/>
  <sheetViews>
    <sheetView showGridLines="0" tabSelected="1" workbookViewId="0"/>
  </sheetViews>
  <sheetFormatPr baseColWidth="10" defaultColWidth="9.140625" defaultRowHeight="15" x14ac:dyDescent="0.25"/>
  <cols>
    <col min="1" max="1" width="3" customWidth="1"/>
    <col min="2" max="2" width="34" customWidth="1"/>
    <col min="3" max="3" width="26" customWidth="1"/>
    <col min="4" max="4" width="22" customWidth="1"/>
    <col min="5" max="5" width="44" customWidth="1"/>
  </cols>
  <sheetData>
    <row r="2" spans="2:5" ht="31.5" x14ac:dyDescent="0.5">
      <c r="B2" s="1" t="s">
        <v>0</v>
      </c>
    </row>
    <row r="3" spans="2:5" x14ac:dyDescent="0.25">
      <c r="B3" s="2" t="s">
        <v>1</v>
      </c>
    </row>
    <row r="5" spans="2:5" ht="15.75" x14ac:dyDescent="0.25">
      <c r="B5" s="3" t="s">
        <v>2</v>
      </c>
      <c r="C5" s="4">
        <v>2027</v>
      </c>
      <c r="D5" s="69" t="s">
        <v>3</v>
      </c>
      <c r="E5" s="70"/>
    </row>
    <row r="6" spans="2:5" ht="15.75" x14ac:dyDescent="0.25">
      <c r="B6" s="3" t="s">
        <v>4</v>
      </c>
      <c r="C6" s="4" t="s">
        <v>5</v>
      </c>
      <c r="D6" s="69" t="s">
        <v>6</v>
      </c>
      <c r="E6" s="70"/>
    </row>
    <row r="7" spans="2:5" ht="15.75" x14ac:dyDescent="0.25">
      <c r="B7" s="3" t="s">
        <v>7</v>
      </c>
      <c r="C7" s="4"/>
      <c r="D7" s="69" t="s">
        <v>8</v>
      </c>
      <c r="E7" s="70"/>
    </row>
    <row r="8" spans="2:5" ht="15.75" x14ac:dyDescent="0.25">
      <c r="B8" s="3" t="s">
        <v>9</v>
      </c>
      <c r="C8" s="4" t="s">
        <v>10</v>
      </c>
      <c r="D8" s="69" t="s">
        <v>11</v>
      </c>
      <c r="E8" s="70"/>
    </row>
    <row r="9" spans="2:5" ht="15.75" x14ac:dyDescent="0.25">
      <c r="B9" s="3" t="s">
        <v>12</v>
      </c>
      <c r="C9" s="4">
        <v>11</v>
      </c>
      <c r="D9" s="69" t="s">
        <v>13</v>
      </c>
      <c r="E9" s="70"/>
    </row>
    <row r="10" spans="2:5" ht="15.75" x14ac:dyDescent="0.25">
      <c r="B10" s="3" t="s">
        <v>14</v>
      </c>
      <c r="C10" s="4">
        <v>6</v>
      </c>
      <c r="D10" s="69" t="s">
        <v>15</v>
      </c>
      <c r="E10" s="70"/>
    </row>
    <row r="12" spans="2:5" ht="17.25" x14ac:dyDescent="0.3">
      <c r="B12" s="6" t="s">
        <v>16</v>
      </c>
    </row>
    <row r="13" spans="2:5" x14ac:dyDescent="0.25">
      <c r="B13" s="7" t="s">
        <v>17</v>
      </c>
      <c r="C13" s="7" t="s">
        <v>18</v>
      </c>
      <c r="D13" s="7" t="s">
        <v>19</v>
      </c>
      <c r="E13" s="7" t="s">
        <v>20</v>
      </c>
    </row>
    <row r="14" spans="2:5" ht="15.75" x14ac:dyDescent="0.25">
      <c r="B14" s="8" t="s">
        <v>21</v>
      </c>
      <c r="C14" s="8">
        <v>2</v>
      </c>
      <c r="D14" s="8">
        <v>2</v>
      </c>
      <c r="E14" s="9" t="str">
        <f>IF(B14="","",IFERROR(VLOOKUP(B14,Schicht_Tabelle,2,FALSE)&amp;", "&amp;IF(VLOOKUP(B14,Schicht_Tabelle,11,FALSE)&lt;0,"keine feste Zeit",RIGHT("0"&amp;HOUR(VLOOKUP(B14,Schicht_Tabelle,3,FALSE)),2)&amp;":"&amp;RIGHT("0"&amp;MINUTE(VLOOKUP(B14,Schicht_Tabelle,3,FALSE)),2)&amp;" bis "&amp;RIGHT("0"&amp;HOUR(VLOOKUP(B14,Schicht_Tabelle,4,FALSE)),2)&amp;":"&amp;RIGHT("0"&amp;MINUTE(VLOOKUP(B14,Schicht_Tabelle,4,FALSE)),2)&amp;" Uhr"),"Kürzel nicht im Blatt Schichten"))</f>
        <v>Früh, 06:00 bis 14:00 Uhr</v>
      </c>
    </row>
    <row r="15" spans="2:5" ht="15.75" x14ac:dyDescent="0.25">
      <c r="B15" s="8" t="s">
        <v>22</v>
      </c>
      <c r="C15" s="8">
        <v>2</v>
      </c>
      <c r="D15" s="8">
        <v>2</v>
      </c>
      <c r="E15" s="9" t="str">
        <f>IF(B15="","",IFERROR(VLOOKUP(B15,Schicht_Tabelle,2,FALSE)&amp;", "&amp;IF(VLOOKUP(B15,Schicht_Tabelle,11,FALSE)&lt;0,"keine feste Zeit",RIGHT("0"&amp;HOUR(VLOOKUP(B15,Schicht_Tabelle,3,FALSE)),2)&amp;":"&amp;RIGHT("0"&amp;MINUTE(VLOOKUP(B15,Schicht_Tabelle,3,FALSE)),2)&amp;" bis "&amp;RIGHT("0"&amp;HOUR(VLOOKUP(B15,Schicht_Tabelle,4,FALSE)),2)&amp;":"&amp;RIGHT("0"&amp;MINUTE(VLOOKUP(B15,Schicht_Tabelle,4,FALSE)),2)&amp;" Uhr"),"Kürzel nicht im Blatt Schichten"))</f>
        <v>Spät, 14:00 bis 22:00 Uhr</v>
      </c>
    </row>
    <row r="16" spans="2:5" ht="15.75" x14ac:dyDescent="0.25">
      <c r="B16" s="8" t="s">
        <v>23</v>
      </c>
      <c r="C16" s="8">
        <v>2</v>
      </c>
      <c r="D16" s="8">
        <v>2</v>
      </c>
      <c r="E16" s="9" t="str">
        <f>IF(B16="","",IFERROR(VLOOKUP(B16,Schicht_Tabelle,2,FALSE)&amp;", "&amp;IF(VLOOKUP(B16,Schicht_Tabelle,11,FALSE)&lt;0,"keine feste Zeit",RIGHT("0"&amp;HOUR(VLOOKUP(B16,Schicht_Tabelle,3,FALSE)),2)&amp;":"&amp;RIGHT("0"&amp;MINUTE(VLOOKUP(B16,Schicht_Tabelle,3,FALSE)),2)&amp;" bis "&amp;RIGHT("0"&amp;HOUR(VLOOKUP(B16,Schicht_Tabelle,4,FALSE)),2)&amp;":"&amp;RIGHT("0"&amp;MINUTE(VLOOKUP(B16,Schicht_Tabelle,4,FALSE)),2)&amp;" Uhr"),"Kürzel nicht im Blatt Schichten"))</f>
        <v>Nacht, 22:00 bis 06:00 Uhr</v>
      </c>
    </row>
    <row r="17" spans="2:5" ht="15.75" x14ac:dyDescent="0.25">
      <c r="B17" s="8" t="s">
        <v>24</v>
      </c>
      <c r="C17" s="8">
        <v>1</v>
      </c>
      <c r="D17" s="8">
        <v>0</v>
      </c>
      <c r="E17" s="9" t="str">
        <f>IF(B17="","",IFERROR(VLOOKUP(B17,Schicht_Tabelle,2,FALSE)&amp;", "&amp;IF(VLOOKUP(B17,Schicht_Tabelle,11,FALSE)&lt;0,"keine feste Zeit",RIGHT("0"&amp;HOUR(VLOOKUP(B17,Schicht_Tabelle,3,FALSE)),2)&amp;":"&amp;RIGHT("0"&amp;MINUTE(VLOOKUP(B17,Schicht_Tabelle,3,FALSE)),2)&amp;" bis "&amp;RIGHT("0"&amp;HOUR(VLOOKUP(B17,Schicht_Tabelle,4,FALSE)),2)&amp;":"&amp;RIGHT("0"&amp;MINUTE(VLOOKUP(B17,Schicht_Tabelle,4,FALSE)),2)&amp;" Uhr"),"Kürzel nicht im Blatt Schichten"))</f>
        <v>Tag, 08:00 bis 16:30 Uhr</v>
      </c>
    </row>
    <row r="18" spans="2:5" ht="15.75" x14ac:dyDescent="0.25">
      <c r="B18" s="8"/>
      <c r="C18" s="8"/>
      <c r="D18" s="8"/>
      <c r="E18" s="9" t="str">
        <f>IF(B18="","",IFERROR(VLOOKUP(B18,Schicht_Tabelle,2,FALSE)&amp;", "&amp;IF(VLOOKUP(B18,Schicht_Tabelle,11,FALSE)&lt;0,"keine feste Zeit",RIGHT("0"&amp;HOUR(VLOOKUP(B18,Schicht_Tabelle,3,FALSE)),2)&amp;":"&amp;RIGHT("0"&amp;MINUTE(VLOOKUP(B18,Schicht_Tabelle,3,FALSE)),2)&amp;" bis "&amp;RIGHT("0"&amp;HOUR(VLOOKUP(B18,Schicht_Tabelle,4,FALSE)),2)&amp;":"&amp;RIGHT("0"&amp;MINUTE(VLOOKUP(B18,Schicht_Tabelle,4,FALSE)),2)&amp;" Uhr"),"Kürzel nicht im Blatt Schichten"))</f>
        <v/>
      </c>
    </row>
    <row r="19" spans="2:5" x14ac:dyDescent="0.25">
      <c r="B19" s="10" t="s">
        <v>25</v>
      </c>
    </row>
    <row r="21" spans="2:5" ht="17.25" x14ac:dyDescent="0.3">
      <c r="B21" s="6" t="s">
        <v>26</v>
      </c>
    </row>
    <row r="22" spans="2:5" x14ac:dyDescent="0.25">
      <c r="B22" s="11" t="s">
        <v>27</v>
      </c>
    </row>
    <row r="23" spans="2:5" x14ac:dyDescent="0.25">
      <c r="B23" s="11" t="s">
        <v>28</v>
      </c>
    </row>
    <row r="24" spans="2:5" x14ac:dyDescent="0.25">
      <c r="B24" s="11" t="s">
        <v>29</v>
      </c>
    </row>
    <row r="25" spans="2:5" x14ac:dyDescent="0.25">
      <c r="B25" s="11" t="s">
        <v>30</v>
      </c>
    </row>
    <row r="26" spans="2:5" x14ac:dyDescent="0.25">
      <c r="B26" s="11" t="s">
        <v>31</v>
      </c>
    </row>
    <row r="27" spans="2:5" x14ac:dyDescent="0.25">
      <c r="B27" s="11" t="s">
        <v>32</v>
      </c>
    </row>
    <row r="28" spans="2:5" x14ac:dyDescent="0.25">
      <c r="B28" s="11" t="s">
        <v>33</v>
      </c>
    </row>
    <row r="29" spans="2:5" x14ac:dyDescent="0.25">
      <c r="B29" s="12" t="s">
        <v>34</v>
      </c>
    </row>
    <row r="30" spans="2:5" x14ac:dyDescent="0.25">
      <c r="B30" s="12" t="s">
        <v>35</v>
      </c>
    </row>
    <row r="31" spans="2:5" x14ac:dyDescent="0.25">
      <c r="B31" s="12" t="s">
        <v>36</v>
      </c>
    </row>
    <row r="32" spans="2:5" x14ac:dyDescent="0.25">
      <c r="B32" s="12" t="s">
        <v>37</v>
      </c>
    </row>
    <row r="35" spans="2:2" x14ac:dyDescent="0.25">
      <c r="B35" s="13" t="s">
        <v>38</v>
      </c>
    </row>
    <row r="36" spans="2:2" x14ac:dyDescent="0.25">
      <c r="B36" s="14" t="s">
        <v>39</v>
      </c>
    </row>
  </sheetData>
  <mergeCells count="6">
    <mergeCell ref="D8:E8"/>
    <mergeCell ref="D6:E6"/>
    <mergeCell ref="D7:E7"/>
    <mergeCell ref="D10:E10"/>
    <mergeCell ref="D5:E5"/>
    <mergeCell ref="D9:E9"/>
  </mergeCells>
  <dataValidations count="6">
    <dataValidation type="whole" sqref="C5" xr:uid="{00000000-0002-0000-0000-000001000000}">
      <formula1>2024</formula1>
      <formula2>2040</formula2>
    </dataValidation>
    <dataValidation type="list" sqref="C8" xr:uid="{00000000-0002-0000-0000-000002000000}">
      <formula1>"Arbeitstagen Mo bis Fr,Kalendertagen"</formula1>
    </dataValidation>
    <dataValidation type="decimal" sqref="C9" xr:uid="{00000000-0002-0000-0000-000003000000}">
      <formula1>1</formula1>
      <formula2>24</formula2>
    </dataValidation>
    <dataValidation type="whole" sqref="C10" xr:uid="{00000000-0002-0000-0000-000004000000}">
      <formula1>1</formula1>
      <formula2>14</formula2>
    </dataValidation>
    <dataValidation type="list" allowBlank="1" sqref="B14:B18" xr:uid="{00000000-0002-0000-0000-000005000000}">
      <formula1>Kuerzel_Auswahl</formula1>
    </dataValidation>
    <dataValidation type="whole" sqref="C14:D18" xr:uid="{00000000-0002-0000-0000-000006000000}">
      <formula1>0</formula1>
      <formula2>99</formula2>
    </dataValidation>
  </dataValidations>
  <printOptions horizontalCentered="1"/>
  <pageMargins left="0.4" right="0.4" top="0.55000000000000004" bottom="0.6" header="0.25" footer="0.3"/>
  <pageSetup paperSize="9" orientation="portrait"/>
  <headerFooter>
    <oddHeader>&amp;R&amp;8 &amp;K686E70&amp;A</oddHeader>
    <oddFooter>&amp;L&amp;8 &amp;K686E70Vorlage von seminaron.de&amp;R&amp;8 &amp;K686E70Seite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Feiertage!$C$4:$R$4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3F50"/>
    <pageSetUpPr fitToPage="1"/>
  </sheetPr>
  <dimension ref="A1:P23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9" customWidth="1"/>
    <col min="2" max="2" width="18" customWidth="1"/>
    <col min="3" max="4" width="9" customWidth="1"/>
    <col min="5" max="5" width="10" customWidth="1"/>
    <col min="6" max="6" width="9" customWidth="1"/>
    <col min="7" max="7" width="20" customWidth="1"/>
    <col min="8" max="8" width="12" customWidth="1"/>
    <col min="9" max="9" width="52" customWidth="1"/>
    <col min="10" max="10" width="3" hidden="1" customWidth="1"/>
    <col min="11" max="11" width="10" hidden="1" customWidth="1"/>
    <col min="12" max="12" width="12" hidden="1" customWidth="1"/>
    <col min="13" max="13" width="8" hidden="1" customWidth="1"/>
    <col min="14" max="14" width="10" hidden="1" customWidth="1"/>
    <col min="15" max="15" width="11" hidden="1" customWidth="1"/>
    <col min="16" max="16" width="10" hidden="1" customWidth="1"/>
  </cols>
  <sheetData>
    <row r="1" spans="1:16" ht="23.25" x14ac:dyDescent="0.35">
      <c r="A1" s="15" t="s">
        <v>40</v>
      </c>
    </row>
    <row r="2" spans="1:16" x14ac:dyDescent="0.25">
      <c r="A2" s="5" t="s">
        <v>41</v>
      </c>
    </row>
    <row r="3" spans="1:16" x14ac:dyDescent="0.25">
      <c r="K3" s="16" t="s">
        <v>42</v>
      </c>
    </row>
    <row r="4" spans="1:16" ht="32.1" customHeight="1" x14ac:dyDescent="0.25">
      <c r="A4" s="17" t="s">
        <v>17</v>
      </c>
      <c r="B4" s="17" t="s">
        <v>43</v>
      </c>
      <c r="C4" s="17" t="s">
        <v>44</v>
      </c>
      <c r="D4" s="17" t="s">
        <v>45</v>
      </c>
      <c r="E4" s="17" t="s">
        <v>46</v>
      </c>
      <c r="F4" s="17" t="s">
        <v>47</v>
      </c>
      <c r="G4" s="17" t="s">
        <v>48</v>
      </c>
      <c r="H4" s="17" t="s">
        <v>49</v>
      </c>
      <c r="I4" s="17" t="s">
        <v>50</v>
      </c>
      <c r="K4" s="18" t="s">
        <v>51</v>
      </c>
      <c r="L4" s="18" t="s">
        <v>52</v>
      </c>
      <c r="M4" s="18" t="s">
        <v>53</v>
      </c>
      <c r="N4" s="18" t="s">
        <v>54</v>
      </c>
      <c r="O4" s="18" t="s">
        <v>55</v>
      </c>
      <c r="P4" s="18" t="s">
        <v>56</v>
      </c>
    </row>
    <row r="5" spans="1:16" x14ac:dyDescent="0.25">
      <c r="A5" s="19" t="s">
        <v>21</v>
      </c>
      <c r="B5" s="20" t="s">
        <v>57</v>
      </c>
      <c r="C5" s="21">
        <v>0.25</v>
      </c>
      <c r="D5" s="21">
        <v>0.58333333333333337</v>
      </c>
      <c r="E5" s="22">
        <v>30</v>
      </c>
      <c r="F5" s="23">
        <f t="shared" ref="F5:F16" si="0">IF(AND(G5="Schicht",ISNUMBER(C5),ISNUMBER(D5)),ROUND(MOD(D5-C5,1)*24-N(E5)/60,2),0)</f>
        <v>7.5</v>
      </c>
      <c r="G5" s="20" t="s">
        <v>20</v>
      </c>
      <c r="H5" s="24" t="s">
        <v>58</v>
      </c>
      <c r="I5" s="25"/>
      <c r="K5" s="26">
        <f t="shared" ref="K5:K16" si="1">IF(AND(G5="Schicht",ISNUMBER(C5),ISNUMBER(D5)),ROUND(C5*24,4),-1)</f>
        <v>6</v>
      </c>
      <c r="L5" s="26">
        <f t="shared" ref="L5:L16" si="2">IF(K5&lt;0,-999,ROUND(K5+MOD(D5-C5,1)*24,4))</f>
        <v>14</v>
      </c>
      <c r="M5" s="26">
        <f t="shared" ref="M5:M16" si="3">IF(AND(A5&lt;&gt;"",G5="Schicht"),1,0)</f>
        <v>1</v>
      </c>
      <c r="N5" s="26">
        <f t="shared" ref="N5:N16" si="4">IF(AND(A5&lt;&gt;"",G5="Abwesenheit bezahlt"),1,0)</f>
        <v>0</v>
      </c>
      <c r="O5" s="26" t="str">
        <f t="shared" ref="O5:O16" si="5">IF(M5=1,A5,"#")</f>
        <v>F</v>
      </c>
      <c r="P5" s="26">
        <f t="shared" ref="P5:P16" si="6">IF(K5&lt;0,99,K5)</f>
        <v>6</v>
      </c>
    </row>
    <row r="6" spans="1:16" x14ac:dyDescent="0.25">
      <c r="A6" s="19" t="s">
        <v>22</v>
      </c>
      <c r="B6" s="20" t="s">
        <v>59</v>
      </c>
      <c r="C6" s="21">
        <v>0.58333333333333337</v>
      </c>
      <c r="D6" s="21">
        <v>0.91666666666666663</v>
      </c>
      <c r="E6" s="22">
        <v>30</v>
      </c>
      <c r="F6" s="23">
        <f t="shared" si="0"/>
        <v>7.5</v>
      </c>
      <c r="G6" s="20" t="s">
        <v>20</v>
      </c>
      <c r="H6" s="27" t="s">
        <v>60</v>
      </c>
      <c r="I6" s="25"/>
      <c r="K6" s="26">
        <f t="shared" si="1"/>
        <v>14</v>
      </c>
      <c r="L6" s="26">
        <f t="shared" si="2"/>
        <v>22</v>
      </c>
      <c r="M6" s="26">
        <f t="shared" si="3"/>
        <v>1</v>
      </c>
      <c r="N6" s="26">
        <f t="shared" si="4"/>
        <v>0</v>
      </c>
      <c r="O6" s="26" t="str">
        <f t="shared" si="5"/>
        <v>S</v>
      </c>
      <c r="P6" s="26">
        <f t="shared" si="6"/>
        <v>14</v>
      </c>
    </row>
    <row r="7" spans="1:16" x14ac:dyDescent="0.25">
      <c r="A7" s="19" t="s">
        <v>23</v>
      </c>
      <c r="B7" s="20" t="s">
        <v>61</v>
      </c>
      <c r="C7" s="21">
        <v>0.91666666666666663</v>
      </c>
      <c r="D7" s="21">
        <v>0.25</v>
      </c>
      <c r="E7" s="22">
        <v>30</v>
      </c>
      <c r="F7" s="23">
        <f t="shared" si="0"/>
        <v>7.5</v>
      </c>
      <c r="G7" s="20" t="s">
        <v>20</v>
      </c>
      <c r="H7" s="28" t="s">
        <v>62</v>
      </c>
      <c r="I7" s="25" t="s">
        <v>63</v>
      </c>
      <c r="K7" s="26">
        <f t="shared" si="1"/>
        <v>22</v>
      </c>
      <c r="L7" s="26">
        <f t="shared" si="2"/>
        <v>30</v>
      </c>
      <c r="M7" s="26">
        <f t="shared" si="3"/>
        <v>1</v>
      </c>
      <c r="N7" s="26">
        <f t="shared" si="4"/>
        <v>0</v>
      </c>
      <c r="O7" s="26" t="str">
        <f t="shared" si="5"/>
        <v>N</v>
      </c>
      <c r="P7" s="26">
        <f t="shared" si="6"/>
        <v>22</v>
      </c>
    </row>
    <row r="8" spans="1:16" x14ac:dyDescent="0.25">
      <c r="A8" s="19" t="s">
        <v>24</v>
      </c>
      <c r="B8" s="20" t="s">
        <v>64</v>
      </c>
      <c r="C8" s="21">
        <v>0.33333333333333331</v>
      </c>
      <c r="D8" s="21">
        <v>0.6875</v>
      </c>
      <c r="E8" s="22">
        <v>30</v>
      </c>
      <c r="F8" s="23">
        <f t="shared" si="0"/>
        <v>8</v>
      </c>
      <c r="G8" s="20" t="s">
        <v>20</v>
      </c>
      <c r="H8" s="29" t="s">
        <v>65</v>
      </c>
      <c r="I8" s="25" t="s">
        <v>66</v>
      </c>
      <c r="K8" s="26">
        <f t="shared" si="1"/>
        <v>8</v>
      </c>
      <c r="L8" s="26">
        <f t="shared" si="2"/>
        <v>16.5</v>
      </c>
      <c r="M8" s="26">
        <f t="shared" si="3"/>
        <v>1</v>
      </c>
      <c r="N8" s="26">
        <f t="shared" si="4"/>
        <v>0</v>
      </c>
      <c r="O8" s="26" t="str">
        <f t="shared" si="5"/>
        <v>T</v>
      </c>
      <c r="P8" s="26">
        <f t="shared" si="6"/>
        <v>8</v>
      </c>
    </row>
    <row r="9" spans="1:16" x14ac:dyDescent="0.25">
      <c r="A9" s="19" t="s">
        <v>67</v>
      </c>
      <c r="B9" s="20" t="s">
        <v>68</v>
      </c>
      <c r="C9" s="21"/>
      <c r="D9" s="21"/>
      <c r="E9" s="22"/>
      <c r="F9" s="23">
        <f t="shared" si="0"/>
        <v>0</v>
      </c>
      <c r="G9" s="20" t="s">
        <v>69</v>
      </c>
      <c r="H9" s="30" t="s">
        <v>70</v>
      </c>
      <c r="I9" s="25" t="s">
        <v>71</v>
      </c>
      <c r="K9" s="26">
        <f t="shared" si="1"/>
        <v>-1</v>
      </c>
      <c r="L9" s="26">
        <f t="shared" si="2"/>
        <v>-999</v>
      </c>
      <c r="M9" s="26">
        <f t="shared" si="3"/>
        <v>0</v>
      </c>
      <c r="N9" s="26">
        <f t="shared" si="4"/>
        <v>1</v>
      </c>
      <c r="O9" s="26" t="str">
        <f t="shared" si="5"/>
        <v>#</v>
      </c>
      <c r="P9" s="26">
        <f t="shared" si="6"/>
        <v>99</v>
      </c>
    </row>
    <row r="10" spans="1:16" x14ac:dyDescent="0.25">
      <c r="A10" s="19" t="s">
        <v>72</v>
      </c>
      <c r="B10" s="20" t="s">
        <v>73</v>
      </c>
      <c r="C10" s="21"/>
      <c r="D10" s="21"/>
      <c r="E10" s="22"/>
      <c r="F10" s="23">
        <f t="shared" si="0"/>
        <v>0</v>
      </c>
      <c r="G10" s="20" t="s">
        <v>69</v>
      </c>
      <c r="H10" s="31" t="s">
        <v>74</v>
      </c>
      <c r="I10" s="25" t="s">
        <v>71</v>
      </c>
      <c r="K10" s="26">
        <f t="shared" si="1"/>
        <v>-1</v>
      </c>
      <c r="L10" s="26">
        <f t="shared" si="2"/>
        <v>-999</v>
      </c>
      <c r="M10" s="26">
        <f t="shared" si="3"/>
        <v>0</v>
      </c>
      <c r="N10" s="26">
        <f t="shared" si="4"/>
        <v>1</v>
      </c>
      <c r="O10" s="26" t="str">
        <f t="shared" si="5"/>
        <v>#</v>
      </c>
      <c r="P10" s="26">
        <f t="shared" si="6"/>
        <v>99</v>
      </c>
    </row>
    <row r="11" spans="1:16" x14ac:dyDescent="0.25">
      <c r="A11" s="19" t="s">
        <v>75</v>
      </c>
      <c r="B11" s="20" t="s">
        <v>76</v>
      </c>
      <c r="C11" s="21"/>
      <c r="D11" s="21"/>
      <c r="E11" s="22"/>
      <c r="F11" s="23">
        <f t="shared" si="0"/>
        <v>0</v>
      </c>
      <c r="G11" s="20" t="s">
        <v>76</v>
      </c>
      <c r="H11" s="32" t="s">
        <v>77</v>
      </c>
      <c r="I11" s="25" t="s">
        <v>78</v>
      </c>
      <c r="K11" s="26">
        <f t="shared" si="1"/>
        <v>-1</v>
      </c>
      <c r="L11" s="26">
        <f t="shared" si="2"/>
        <v>-999</v>
      </c>
      <c r="M11" s="26">
        <f t="shared" si="3"/>
        <v>0</v>
      </c>
      <c r="N11" s="26">
        <f t="shared" si="4"/>
        <v>0</v>
      </c>
      <c r="O11" s="26" t="str">
        <f t="shared" si="5"/>
        <v>#</v>
      </c>
      <c r="P11" s="26">
        <f t="shared" si="6"/>
        <v>99</v>
      </c>
    </row>
    <row r="12" spans="1:16" x14ac:dyDescent="0.25">
      <c r="A12" s="19"/>
      <c r="B12" s="20"/>
      <c r="C12" s="21"/>
      <c r="D12" s="21"/>
      <c r="E12" s="22"/>
      <c r="F12" s="23">
        <f t="shared" si="0"/>
        <v>0</v>
      </c>
      <c r="G12" s="20"/>
      <c r="H12" s="33" t="s">
        <v>79</v>
      </c>
      <c r="I12" s="25" t="s">
        <v>80</v>
      </c>
      <c r="K12" s="26">
        <f t="shared" si="1"/>
        <v>-1</v>
      </c>
      <c r="L12" s="26">
        <f t="shared" si="2"/>
        <v>-999</v>
      </c>
      <c r="M12" s="26">
        <f t="shared" si="3"/>
        <v>0</v>
      </c>
      <c r="N12" s="26">
        <f t="shared" si="4"/>
        <v>0</v>
      </c>
      <c r="O12" s="26" t="str">
        <f t="shared" si="5"/>
        <v>#</v>
      </c>
      <c r="P12" s="26">
        <f t="shared" si="6"/>
        <v>99</v>
      </c>
    </row>
    <row r="13" spans="1:16" x14ac:dyDescent="0.25">
      <c r="A13" s="19"/>
      <c r="B13" s="20"/>
      <c r="C13" s="21"/>
      <c r="D13" s="21"/>
      <c r="E13" s="22"/>
      <c r="F13" s="23">
        <f t="shared" si="0"/>
        <v>0</v>
      </c>
      <c r="G13" s="20"/>
      <c r="H13" s="34" t="s">
        <v>81</v>
      </c>
      <c r="I13" s="25"/>
      <c r="K13" s="26">
        <f t="shared" si="1"/>
        <v>-1</v>
      </c>
      <c r="L13" s="26">
        <f t="shared" si="2"/>
        <v>-999</v>
      </c>
      <c r="M13" s="26">
        <f t="shared" si="3"/>
        <v>0</v>
      </c>
      <c r="N13" s="26">
        <f t="shared" si="4"/>
        <v>0</v>
      </c>
      <c r="O13" s="26" t="str">
        <f t="shared" si="5"/>
        <v>#</v>
      </c>
      <c r="P13" s="26">
        <f t="shared" si="6"/>
        <v>99</v>
      </c>
    </row>
    <row r="14" spans="1:16" x14ac:dyDescent="0.25">
      <c r="A14" s="19"/>
      <c r="B14" s="20"/>
      <c r="C14" s="21"/>
      <c r="D14" s="21"/>
      <c r="E14" s="22"/>
      <c r="F14" s="23">
        <f t="shared" si="0"/>
        <v>0</v>
      </c>
      <c r="G14" s="20"/>
      <c r="H14" s="35" t="s">
        <v>82</v>
      </c>
      <c r="I14" s="25"/>
      <c r="K14" s="26">
        <f t="shared" si="1"/>
        <v>-1</v>
      </c>
      <c r="L14" s="26">
        <f t="shared" si="2"/>
        <v>-999</v>
      </c>
      <c r="M14" s="26">
        <f t="shared" si="3"/>
        <v>0</v>
      </c>
      <c r="N14" s="26">
        <f t="shared" si="4"/>
        <v>0</v>
      </c>
      <c r="O14" s="26" t="str">
        <f t="shared" si="5"/>
        <v>#</v>
      </c>
      <c r="P14" s="26">
        <f t="shared" si="6"/>
        <v>99</v>
      </c>
    </row>
    <row r="15" spans="1:16" x14ac:dyDescent="0.25">
      <c r="A15" s="19"/>
      <c r="B15" s="20"/>
      <c r="C15" s="21"/>
      <c r="D15" s="21"/>
      <c r="E15" s="22"/>
      <c r="F15" s="23">
        <f t="shared" si="0"/>
        <v>0</v>
      </c>
      <c r="G15" s="20"/>
      <c r="H15" s="36" t="s">
        <v>83</v>
      </c>
      <c r="I15" s="25"/>
      <c r="K15" s="26">
        <f t="shared" si="1"/>
        <v>-1</v>
      </c>
      <c r="L15" s="26">
        <f t="shared" si="2"/>
        <v>-999</v>
      </c>
      <c r="M15" s="26">
        <f t="shared" si="3"/>
        <v>0</v>
      </c>
      <c r="N15" s="26">
        <f t="shared" si="4"/>
        <v>0</v>
      </c>
      <c r="O15" s="26" t="str">
        <f t="shared" si="5"/>
        <v>#</v>
      </c>
      <c r="P15" s="26">
        <f t="shared" si="6"/>
        <v>99</v>
      </c>
    </row>
    <row r="16" spans="1:16" x14ac:dyDescent="0.25">
      <c r="A16" s="19"/>
      <c r="B16" s="20"/>
      <c r="C16" s="21"/>
      <c r="D16" s="21"/>
      <c r="E16" s="22"/>
      <c r="F16" s="23">
        <f t="shared" si="0"/>
        <v>0</v>
      </c>
      <c r="G16" s="20"/>
      <c r="H16" s="37" t="s">
        <v>84</v>
      </c>
      <c r="I16" s="25"/>
      <c r="K16" s="26">
        <f t="shared" si="1"/>
        <v>-1</v>
      </c>
      <c r="L16" s="26">
        <f t="shared" si="2"/>
        <v>-999</v>
      </c>
      <c r="M16" s="26">
        <f t="shared" si="3"/>
        <v>0</v>
      </c>
      <c r="N16" s="26">
        <f t="shared" si="4"/>
        <v>0</v>
      </c>
      <c r="O16" s="26" t="str">
        <f t="shared" si="5"/>
        <v>#</v>
      </c>
      <c r="P16" s="26">
        <f t="shared" si="6"/>
        <v>99</v>
      </c>
    </row>
    <row r="18" spans="1:1" x14ac:dyDescent="0.25">
      <c r="A18" s="10" t="s">
        <v>85</v>
      </c>
    </row>
    <row r="19" spans="1:1" x14ac:dyDescent="0.25">
      <c r="A19" s="10" t="s">
        <v>86</v>
      </c>
    </row>
    <row r="20" spans="1:1" x14ac:dyDescent="0.25">
      <c r="A20" s="10" t="s">
        <v>87</v>
      </c>
    </row>
    <row r="21" spans="1:1" x14ac:dyDescent="0.25">
      <c r="A21" s="10" t="s">
        <v>88</v>
      </c>
    </row>
    <row r="22" spans="1:1" x14ac:dyDescent="0.25">
      <c r="A22" s="10" t="s">
        <v>89</v>
      </c>
    </row>
    <row r="23" spans="1:1" x14ac:dyDescent="0.25">
      <c r="A23" s="10" t="s">
        <v>90</v>
      </c>
    </row>
  </sheetData>
  <dataValidations count="2">
    <dataValidation type="list" allowBlank="1" sqref="G5:G16" xr:uid="{00000000-0002-0000-0100-000000000000}">
      <formula1>"Schicht,Abwesenheit bezahlt,frei"</formula1>
    </dataValidation>
    <dataValidation type="time" showErrorMessage="1" errorTitle="Uhrzeit" error="Bitte eine Uhrzeit eintragen, zum Beispiel 06:00." sqref="C5:D16" xr:uid="{00000000-0002-0000-0100-000001000000}">
      <formula1>0</formula1>
      <formula2>0.999999</formula2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3F50"/>
    <pageSetUpPr fitToPage="1"/>
  </sheetPr>
  <dimension ref="A1:N35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4" customWidth="1"/>
    <col min="2" max="2" width="16" customWidth="1"/>
    <col min="3" max="4" width="14" customWidth="1"/>
    <col min="5" max="6" width="11" customWidth="1"/>
    <col min="7" max="7" width="10" customWidth="1"/>
    <col min="8" max="12" width="9" customWidth="1"/>
    <col min="13" max="13" width="11" customWidth="1"/>
    <col min="14" max="14" width="10" customWidth="1"/>
  </cols>
  <sheetData>
    <row r="1" spans="1:14" ht="23.25" x14ac:dyDescent="0.35">
      <c r="A1" s="15" t="str">
        <f>"Mitarbeitende und Jahresübersicht "&amp;Jahr</f>
        <v>Mitarbeitende und Jahresübersicht 2027</v>
      </c>
    </row>
    <row r="2" spans="1:14" x14ac:dyDescent="0.25">
      <c r="A2" s="5" t="s">
        <v>91</v>
      </c>
    </row>
    <row r="3" spans="1:14" x14ac:dyDescent="0.25">
      <c r="A3" s="13" t="str">
        <f>"Sonntage im Jahr "&amp;Jahr&amp;": "&amp;SUM(Jan:Dez!$B$42:$AF$42)&amp;". Nach § 11 ArbZG müssen mindestens 15 Sonntage im Jahr frei bleiben."</f>
        <v>Sonntage im Jahr 2027: 52. Nach § 11 ArbZG müssen mindestens 15 Sonntage im Jahr frei bleiben.</v>
      </c>
    </row>
    <row r="4" spans="1:14" x14ac:dyDescent="0.25">
      <c r="E4" s="38" t="s">
        <v>92</v>
      </c>
      <c r="H4" s="38" t="s">
        <v>93</v>
      </c>
    </row>
    <row r="5" spans="1:14" ht="45.95" customHeight="1" x14ac:dyDescent="0.25">
      <c r="A5" s="17" t="s">
        <v>94</v>
      </c>
      <c r="B5" s="17" t="s">
        <v>95</v>
      </c>
      <c r="C5" s="17" t="s">
        <v>96</v>
      </c>
      <c r="D5" s="17" t="s">
        <v>97</v>
      </c>
      <c r="E5" s="39" t="s">
        <v>98</v>
      </c>
      <c r="F5" s="39" t="s">
        <v>99</v>
      </c>
      <c r="G5" s="39" t="s">
        <v>100</v>
      </c>
      <c r="H5" s="39" t="str">
        <f>INDEX(Bez_Liste,1)&amp;" ("&amp;INDEX(Kuerzel_Liste,1)&amp;")"</f>
        <v>Früh (F)</v>
      </c>
      <c r="I5" s="39" t="str">
        <f>INDEX(Bez_Liste,2)&amp;" ("&amp;INDEX(Kuerzel_Liste,2)&amp;")"</f>
        <v>Spät (S)</v>
      </c>
      <c r="J5" s="39" t="str">
        <f>INDEX(Bez_Liste,3)&amp;" ("&amp;INDEX(Kuerzel_Liste,3)&amp;")"</f>
        <v>Nacht (N)</v>
      </c>
      <c r="K5" s="39" t="str">
        <f>INDEX(Bez_Liste,5)&amp;" ("&amp;INDEX(Kuerzel_Liste,5)&amp;")"</f>
        <v>Urlaub (U)</v>
      </c>
      <c r="L5" s="39" t="str">
        <f>INDEX(Bez_Liste,6)&amp;" ("&amp;INDEX(Kuerzel_Liste,6)&amp;")"</f>
        <v>krank (K)</v>
      </c>
      <c r="M5" s="39" t="s">
        <v>101</v>
      </c>
      <c r="N5" s="39" t="s">
        <v>102</v>
      </c>
    </row>
    <row r="6" spans="1:14" x14ac:dyDescent="0.25">
      <c r="A6" s="40"/>
      <c r="B6" s="40"/>
      <c r="C6" s="41"/>
      <c r="D6" s="42" t="str">
        <f t="shared" ref="D6:D30" si="0">IF(C6="","",C6/5)</f>
        <v/>
      </c>
      <c r="E6" s="43" t="str">
        <f>IF(A6="","",SUM(Jan:Dez!AR6))</f>
        <v/>
      </c>
      <c r="F6" s="43" t="str">
        <f>IF(A6="","",SUM(Jan:Dez!AI6))</f>
        <v/>
      </c>
      <c r="G6" s="44" t="str">
        <f t="shared" ref="G6:G30" si="1">IF(A6="","",F6-E6)</f>
        <v/>
      </c>
      <c r="H6" s="45" t="str">
        <f>IF(A6="","",SUM(Jan:Dez!AK6))</f>
        <v/>
      </c>
      <c r="I6" s="45" t="str">
        <f>IF(A6="","",SUM(Jan:Dez!AL6))</f>
        <v/>
      </c>
      <c r="J6" s="45" t="str">
        <f>IF(A6="","",SUM(Jan:Dez!AM6))</f>
        <v/>
      </c>
      <c r="K6" s="45" t="str">
        <f>IF(A6="","",SUM(Jan:Dez!AN6))</f>
        <v/>
      </c>
      <c r="L6" s="45" t="str">
        <f>IF(A6="","",SUM(Jan:Dez!AO6))</f>
        <v/>
      </c>
      <c r="M6" s="45" t="str">
        <f>IF(A6="","",SUM(Jan:Dez!AP6))</f>
        <v/>
      </c>
      <c r="N6" s="45" t="str">
        <f>IF(A6="","",SUM(Jan:Dez!$B$42:$AF$42)-M6)</f>
        <v/>
      </c>
    </row>
    <row r="7" spans="1:14" x14ac:dyDescent="0.25">
      <c r="A7" s="40"/>
      <c r="B7" s="40"/>
      <c r="C7" s="41"/>
      <c r="D7" s="42" t="str">
        <f t="shared" si="0"/>
        <v/>
      </c>
      <c r="E7" s="43" t="str">
        <f>IF(A7="","",SUM(Jan:Dez!AR7))</f>
        <v/>
      </c>
      <c r="F7" s="43" t="str">
        <f>IF(A7="","",SUM(Jan:Dez!AI7))</f>
        <v/>
      </c>
      <c r="G7" s="44" t="str">
        <f t="shared" si="1"/>
        <v/>
      </c>
      <c r="H7" s="45" t="str">
        <f>IF(A7="","",SUM(Jan:Dez!AK7))</f>
        <v/>
      </c>
      <c r="I7" s="45" t="str">
        <f>IF(A7="","",SUM(Jan:Dez!AL7))</f>
        <v/>
      </c>
      <c r="J7" s="45" t="str">
        <f>IF(A7="","",SUM(Jan:Dez!AM7))</f>
        <v/>
      </c>
      <c r="K7" s="45" t="str">
        <f>IF(A7="","",SUM(Jan:Dez!AN7))</f>
        <v/>
      </c>
      <c r="L7" s="45" t="str">
        <f>IF(A7="","",SUM(Jan:Dez!AO7))</f>
        <v/>
      </c>
      <c r="M7" s="45" t="str">
        <f>IF(A7="","",SUM(Jan:Dez!AP7))</f>
        <v/>
      </c>
      <c r="N7" s="45" t="str">
        <f>IF(A7="","",SUM(Jan:Dez!$B$42:$AF$42)-M7)</f>
        <v/>
      </c>
    </row>
    <row r="8" spans="1:14" x14ac:dyDescent="0.25">
      <c r="A8" s="40"/>
      <c r="B8" s="40"/>
      <c r="C8" s="41"/>
      <c r="D8" s="42" t="str">
        <f t="shared" si="0"/>
        <v/>
      </c>
      <c r="E8" s="43" t="str">
        <f>IF(A8="","",SUM(Jan:Dez!AR8))</f>
        <v/>
      </c>
      <c r="F8" s="43" t="str">
        <f>IF(A8="","",SUM(Jan:Dez!AI8))</f>
        <v/>
      </c>
      <c r="G8" s="44" t="str">
        <f t="shared" si="1"/>
        <v/>
      </c>
      <c r="H8" s="45" t="str">
        <f>IF(A8="","",SUM(Jan:Dez!AK8))</f>
        <v/>
      </c>
      <c r="I8" s="45" t="str">
        <f>IF(A8="","",SUM(Jan:Dez!AL8))</f>
        <v/>
      </c>
      <c r="J8" s="45" t="str">
        <f>IF(A8="","",SUM(Jan:Dez!AM8))</f>
        <v/>
      </c>
      <c r="K8" s="45" t="str">
        <f>IF(A8="","",SUM(Jan:Dez!AN8))</f>
        <v/>
      </c>
      <c r="L8" s="45" t="str">
        <f>IF(A8="","",SUM(Jan:Dez!AO8))</f>
        <v/>
      </c>
      <c r="M8" s="45" t="str">
        <f>IF(A8="","",SUM(Jan:Dez!AP8))</f>
        <v/>
      </c>
      <c r="N8" s="45" t="str">
        <f>IF(A8="","",SUM(Jan:Dez!$B$42:$AF$42)-M8)</f>
        <v/>
      </c>
    </row>
    <row r="9" spans="1:14" x14ac:dyDescent="0.25">
      <c r="A9" s="40"/>
      <c r="B9" s="40"/>
      <c r="C9" s="41"/>
      <c r="D9" s="42" t="str">
        <f t="shared" si="0"/>
        <v/>
      </c>
      <c r="E9" s="43" t="str">
        <f>IF(A9="","",SUM(Jan:Dez!AR9))</f>
        <v/>
      </c>
      <c r="F9" s="43" t="str">
        <f>IF(A9="","",SUM(Jan:Dez!AI9))</f>
        <v/>
      </c>
      <c r="G9" s="44" t="str">
        <f t="shared" si="1"/>
        <v/>
      </c>
      <c r="H9" s="45" t="str">
        <f>IF(A9="","",SUM(Jan:Dez!AK9))</f>
        <v/>
      </c>
      <c r="I9" s="45" t="str">
        <f>IF(A9="","",SUM(Jan:Dez!AL9))</f>
        <v/>
      </c>
      <c r="J9" s="45" t="str">
        <f>IF(A9="","",SUM(Jan:Dez!AM9))</f>
        <v/>
      </c>
      <c r="K9" s="45" t="str">
        <f>IF(A9="","",SUM(Jan:Dez!AN9))</f>
        <v/>
      </c>
      <c r="L9" s="45" t="str">
        <f>IF(A9="","",SUM(Jan:Dez!AO9))</f>
        <v/>
      </c>
      <c r="M9" s="45" t="str">
        <f>IF(A9="","",SUM(Jan:Dez!AP9))</f>
        <v/>
      </c>
      <c r="N9" s="45" t="str">
        <f>IF(A9="","",SUM(Jan:Dez!$B$42:$AF$42)-M9)</f>
        <v/>
      </c>
    </row>
    <row r="10" spans="1:14" x14ac:dyDescent="0.25">
      <c r="A10" s="40"/>
      <c r="B10" s="40"/>
      <c r="C10" s="41"/>
      <c r="D10" s="42" t="str">
        <f t="shared" si="0"/>
        <v/>
      </c>
      <c r="E10" s="43" t="str">
        <f>IF(A10="","",SUM(Jan:Dez!AR10))</f>
        <v/>
      </c>
      <c r="F10" s="43" t="str">
        <f>IF(A10="","",SUM(Jan:Dez!AI10))</f>
        <v/>
      </c>
      <c r="G10" s="44" t="str">
        <f t="shared" si="1"/>
        <v/>
      </c>
      <c r="H10" s="45" t="str">
        <f>IF(A10="","",SUM(Jan:Dez!AK10))</f>
        <v/>
      </c>
      <c r="I10" s="45" t="str">
        <f>IF(A10="","",SUM(Jan:Dez!AL10))</f>
        <v/>
      </c>
      <c r="J10" s="45" t="str">
        <f>IF(A10="","",SUM(Jan:Dez!AM10))</f>
        <v/>
      </c>
      <c r="K10" s="45" t="str">
        <f>IF(A10="","",SUM(Jan:Dez!AN10))</f>
        <v/>
      </c>
      <c r="L10" s="45" t="str">
        <f>IF(A10="","",SUM(Jan:Dez!AO10))</f>
        <v/>
      </c>
      <c r="M10" s="45" t="str">
        <f>IF(A10="","",SUM(Jan:Dez!AP10))</f>
        <v/>
      </c>
      <c r="N10" s="45" t="str">
        <f>IF(A10="","",SUM(Jan:Dez!$B$42:$AF$42)-M10)</f>
        <v/>
      </c>
    </row>
    <row r="11" spans="1:14" x14ac:dyDescent="0.25">
      <c r="A11" s="40"/>
      <c r="B11" s="40"/>
      <c r="C11" s="41"/>
      <c r="D11" s="42" t="str">
        <f t="shared" si="0"/>
        <v/>
      </c>
      <c r="E11" s="43" t="str">
        <f>IF(A11="","",SUM(Jan:Dez!AR11))</f>
        <v/>
      </c>
      <c r="F11" s="43" t="str">
        <f>IF(A11="","",SUM(Jan:Dez!AI11))</f>
        <v/>
      </c>
      <c r="G11" s="44" t="str">
        <f t="shared" si="1"/>
        <v/>
      </c>
      <c r="H11" s="45" t="str">
        <f>IF(A11="","",SUM(Jan:Dez!AK11))</f>
        <v/>
      </c>
      <c r="I11" s="45" t="str">
        <f>IF(A11="","",SUM(Jan:Dez!AL11))</f>
        <v/>
      </c>
      <c r="J11" s="45" t="str">
        <f>IF(A11="","",SUM(Jan:Dez!AM11))</f>
        <v/>
      </c>
      <c r="K11" s="45" t="str">
        <f>IF(A11="","",SUM(Jan:Dez!AN11))</f>
        <v/>
      </c>
      <c r="L11" s="45" t="str">
        <f>IF(A11="","",SUM(Jan:Dez!AO11))</f>
        <v/>
      </c>
      <c r="M11" s="45" t="str">
        <f>IF(A11="","",SUM(Jan:Dez!AP11))</f>
        <v/>
      </c>
      <c r="N11" s="45" t="str">
        <f>IF(A11="","",SUM(Jan:Dez!$B$42:$AF$42)-M11)</f>
        <v/>
      </c>
    </row>
    <row r="12" spans="1:14" x14ac:dyDescent="0.25">
      <c r="A12" s="40"/>
      <c r="B12" s="40"/>
      <c r="C12" s="41"/>
      <c r="D12" s="42" t="str">
        <f t="shared" si="0"/>
        <v/>
      </c>
      <c r="E12" s="43" t="str">
        <f>IF(A12="","",SUM(Jan:Dez!AR12))</f>
        <v/>
      </c>
      <c r="F12" s="43" t="str">
        <f>IF(A12="","",SUM(Jan:Dez!AI12))</f>
        <v/>
      </c>
      <c r="G12" s="44" t="str">
        <f t="shared" si="1"/>
        <v/>
      </c>
      <c r="H12" s="45" t="str">
        <f>IF(A12="","",SUM(Jan:Dez!AK12))</f>
        <v/>
      </c>
      <c r="I12" s="45" t="str">
        <f>IF(A12="","",SUM(Jan:Dez!AL12))</f>
        <v/>
      </c>
      <c r="J12" s="45" t="str">
        <f>IF(A12="","",SUM(Jan:Dez!AM12))</f>
        <v/>
      </c>
      <c r="K12" s="45" t="str">
        <f>IF(A12="","",SUM(Jan:Dez!AN12))</f>
        <v/>
      </c>
      <c r="L12" s="45" t="str">
        <f>IF(A12="","",SUM(Jan:Dez!AO12))</f>
        <v/>
      </c>
      <c r="M12" s="45" t="str">
        <f>IF(A12="","",SUM(Jan:Dez!AP12))</f>
        <v/>
      </c>
      <c r="N12" s="45" t="str">
        <f>IF(A12="","",SUM(Jan:Dez!$B$42:$AF$42)-M12)</f>
        <v/>
      </c>
    </row>
    <row r="13" spans="1:14" x14ac:dyDescent="0.25">
      <c r="A13" s="40"/>
      <c r="B13" s="40"/>
      <c r="C13" s="41"/>
      <c r="D13" s="42" t="str">
        <f t="shared" si="0"/>
        <v/>
      </c>
      <c r="E13" s="43" t="str">
        <f>IF(A13="","",SUM(Jan:Dez!AR13))</f>
        <v/>
      </c>
      <c r="F13" s="43" t="str">
        <f>IF(A13="","",SUM(Jan:Dez!AI13))</f>
        <v/>
      </c>
      <c r="G13" s="44" t="str">
        <f t="shared" si="1"/>
        <v/>
      </c>
      <c r="H13" s="45" t="str">
        <f>IF(A13="","",SUM(Jan:Dez!AK13))</f>
        <v/>
      </c>
      <c r="I13" s="45" t="str">
        <f>IF(A13="","",SUM(Jan:Dez!AL13))</f>
        <v/>
      </c>
      <c r="J13" s="45" t="str">
        <f>IF(A13="","",SUM(Jan:Dez!AM13))</f>
        <v/>
      </c>
      <c r="K13" s="45" t="str">
        <f>IF(A13="","",SUM(Jan:Dez!AN13))</f>
        <v/>
      </c>
      <c r="L13" s="45" t="str">
        <f>IF(A13="","",SUM(Jan:Dez!AO13))</f>
        <v/>
      </c>
      <c r="M13" s="45" t="str">
        <f>IF(A13="","",SUM(Jan:Dez!AP13))</f>
        <v/>
      </c>
      <c r="N13" s="45" t="str">
        <f>IF(A13="","",SUM(Jan:Dez!$B$42:$AF$42)-M13)</f>
        <v/>
      </c>
    </row>
    <row r="14" spans="1:14" x14ac:dyDescent="0.25">
      <c r="A14" s="40"/>
      <c r="B14" s="40"/>
      <c r="C14" s="41"/>
      <c r="D14" s="42" t="str">
        <f t="shared" si="0"/>
        <v/>
      </c>
      <c r="E14" s="43" t="str">
        <f>IF(A14="","",SUM(Jan:Dez!AR14))</f>
        <v/>
      </c>
      <c r="F14" s="43" t="str">
        <f>IF(A14="","",SUM(Jan:Dez!AI14))</f>
        <v/>
      </c>
      <c r="G14" s="44" t="str">
        <f t="shared" si="1"/>
        <v/>
      </c>
      <c r="H14" s="45" t="str">
        <f>IF(A14="","",SUM(Jan:Dez!AK14))</f>
        <v/>
      </c>
      <c r="I14" s="45" t="str">
        <f>IF(A14="","",SUM(Jan:Dez!AL14))</f>
        <v/>
      </c>
      <c r="J14" s="45" t="str">
        <f>IF(A14="","",SUM(Jan:Dez!AM14))</f>
        <v/>
      </c>
      <c r="K14" s="45" t="str">
        <f>IF(A14="","",SUM(Jan:Dez!AN14))</f>
        <v/>
      </c>
      <c r="L14" s="45" t="str">
        <f>IF(A14="","",SUM(Jan:Dez!AO14))</f>
        <v/>
      </c>
      <c r="M14" s="45" t="str">
        <f>IF(A14="","",SUM(Jan:Dez!AP14))</f>
        <v/>
      </c>
      <c r="N14" s="45" t="str">
        <f>IF(A14="","",SUM(Jan:Dez!$B$42:$AF$42)-M14)</f>
        <v/>
      </c>
    </row>
    <row r="15" spans="1:14" x14ac:dyDescent="0.25">
      <c r="A15" s="40"/>
      <c r="B15" s="40"/>
      <c r="C15" s="41"/>
      <c r="D15" s="42" t="str">
        <f t="shared" si="0"/>
        <v/>
      </c>
      <c r="E15" s="43" t="str">
        <f>IF(A15="","",SUM(Jan:Dez!AR15))</f>
        <v/>
      </c>
      <c r="F15" s="43" t="str">
        <f>IF(A15="","",SUM(Jan:Dez!AI15))</f>
        <v/>
      </c>
      <c r="G15" s="44" t="str">
        <f t="shared" si="1"/>
        <v/>
      </c>
      <c r="H15" s="45" t="str">
        <f>IF(A15="","",SUM(Jan:Dez!AK15))</f>
        <v/>
      </c>
      <c r="I15" s="45" t="str">
        <f>IF(A15="","",SUM(Jan:Dez!AL15))</f>
        <v/>
      </c>
      <c r="J15" s="45" t="str">
        <f>IF(A15="","",SUM(Jan:Dez!AM15))</f>
        <v/>
      </c>
      <c r="K15" s="45" t="str">
        <f>IF(A15="","",SUM(Jan:Dez!AN15))</f>
        <v/>
      </c>
      <c r="L15" s="45" t="str">
        <f>IF(A15="","",SUM(Jan:Dez!AO15))</f>
        <v/>
      </c>
      <c r="M15" s="45" t="str">
        <f>IF(A15="","",SUM(Jan:Dez!AP15))</f>
        <v/>
      </c>
      <c r="N15" s="45" t="str">
        <f>IF(A15="","",SUM(Jan:Dez!$B$42:$AF$42)-M15)</f>
        <v/>
      </c>
    </row>
    <row r="16" spans="1:14" x14ac:dyDescent="0.25">
      <c r="A16" s="40"/>
      <c r="B16" s="40"/>
      <c r="C16" s="41"/>
      <c r="D16" s="42" t="str">
        <f t="shared" si="0"/>
        <v/>
      </c>
      <c r="E16" s="43" t="str">
        <f>IF(A16="","",SUM(Jan:Dez!AR16))</f>
        <v/>
      </c>
      <c r="F16" s="43" t="str">
        <f>IF(A16="","",SUM(Jan:Dez!AI16))</f>
        <v/>
      </c>
      <c r="G16" s="44" t="str">
        <f t="shared" si="1"/>
        <v/>
      </c>
      <c r="H16" s="45" t="str">
        <f>IF(A16="","",SUM(Jan:Dez!AK16))</f>
        <v/>
      </c>
      <c r="I16" s="45" t="str">
        <f>IF(A16="","",SUM(Jan:Dez!AL16))</f>
        <v/>
      </c>
      <c r="J16" s="45" t="str">
        <f>IF(A16="","",SUM(Jan:Dez!AM16))</f>
        <v/>
      </c>
      <c r="K16" s="45" t="str">
        <f>IF(A16="","",SUM(Jan:Dez!AN16))</f>
        <v/>
      </c>
      <c r="L16" s="45" t="str">
        <f>IF(A16="","",SUM(Jan:Dez!AO16))</f>
        <v/>
      </c>
      <c r="M16" s="45" t="str">
        <f>IF(A16="","",SUM(Jan:Dez!AP16))</f>
        <v/>
      </c>
      <c r="N16" s="45" t="str">
        <f>IF(A16="","",SUM(Jan:Dez!$B$42:$AF$42)-M16)</f>
        <v/>
      </c>
    </row>
    <row r="17" spans="1:14" x14ac:dyDescent="0.25">
      <c r="A17" s="40"/>
      <c r="B17" s="40"/>
      <c r="C17" s="41"/>
      <c r="D17" s="42" t="str">
        <f t="shared" si="0"/>
        <v/>
      </c>
      <c r="E17" s="43" t="str">
        <f>IF(A17="","",SUM(Jan:Dez!AR17))</f>
        <v/>
      </c>
      <c r="F17" s="43" t="str">
        <f>IF(A17="","",SUM(Jan:Dez!AI17))</f>
        <v/>
      </c>
      <c r="G17" s="44" t="str">
        <f t="shared" si="1"/>
        <v/>
      </c>
      <c r="H17" s="45" t="str">
        <f>IF(A17="","",SUM(Jan:Dez!AK17))</f>
        <v/>
      </c>
      <c r="I17" s="45" t="str">
        <f>IF(A17="","",SUM(Jan:Dez!AL17))</f>
        <v/>
      </c>
      <c r="J17" s="45" t="str">
        <f>IF(A17="","",SUM(Jan:Dez!AM17))</f>
        <v/>
      </c>
      <c r="K17" s="45" t="str">
        <f>IF(A17="","",SUM(Jan:Dez!AN17))</f>
        <v/>
      </c>
      <c r="L17" s="45" t="str">
        <f>IF(A17="","",SUM(Jan:Dez!AO17))</f>
        <v/>
      </c>
      <c r="M17" s="45" t="str">
        <f>IF(A17="","",SUM(Jan:Dez!AP17))</f>
        <v/>
      </c>
      <c r="N17" s="45" t="str">
        <f>IF(A17="","",SUM(Jan:Dez!$B$42:$AF$42)-M17)</f>
        <v/>
      </c>
    </row>
    <row r="18" spans="1:14" x14ac:dyDescent="0.25">
      <c r="A18" s="40"/>
      <c r="B18" s="40"/>
      <c r="C18" s="41"/>
      <c r="D18" s="42" t="str">
        <f t="shared" si="0"/>
        <v/>
      </c>
      <c r="E18" s="43" t="str">
        <f>IF(A18="","",SUM(Jan:Dez!AR18))</f>
        <v/>
      </c>
      <c r="F18" s="43" t="str">
        <f>IF(A18="","",SUM(Jan:Dez!AI18))</f>
        <v/>
      </c>
      <c r="G18" s="44" t="str">
        <f t="shared" si="1"/>
        <v/>
      </c>
      <c r="H18" s="45" t="str">
        <f>IF(A18="","",SUM(Jan:Dez!AK18))</f>
        <v/>
      </c>
      <c r="I18" s="45" t="str">
        <f>IF(A18="","",SUM(Jan:Dez!AL18))</f>
        <v/>
      </c>
      <c r="J18" s="45" t="str">
        <f>IF(A18="","",SUM(Jan:Dez!AM18))</f>
        <v/>
      </c>
      <c r="K18" s="45" t="str">
        <f>IF(A18="","",SUM(Jan:Dez!AN18))</f>
        <v/>
      </c>
      <c r="L18" s="45" t="str">
        <f>IF(A18="","",SUM(Jan:Dez!AO18))</f>
        <v/>
      </c>
      <c r="M18" s="45" t="str">
        <f>IF(A18="","",SUM(Jan:Dez!AP18))</f>
        <v/>
      </c>
      <c r="N18" s="45" t="str">
        <f>IF(A18="","",SUM(Jan:Dez!$B$42:$AF$42)-M18)</f>
        <v/>
      </c>
    </row>
    <row r="19" spans="1:14" x14ac:dyDescent="0.25">
      <c r="A19" s="40"/>
      <c r="B19" s="40"/>
      <c r="C19" s="41"/>
      <c r="D19" s="42" t="str">
        <f t="shared" si="0"/>
        <v/>
      </c>
      <c r="E19" s="43" t="str">
        <f>IF(A19="","",SUM(Jan:Dez!AR19))</f>
        <v/>
      </c>
      <c r="F19" s="43" t="str">
        <f>IF(A19="","",SUM(Jan:Dez!AI19))</f>
        <v/>
      </c>
      <c r="G19" s="44" t="str">
        <f t="shared" si="1"/>
        <v/>
      </c>
      <c r="H19" s="45" t="str">
        <f>IF(A19="","",SUM(Jan:Dez!AK19))</f>
        <v/>
      </c>
      <c r="I19" s="45" t="str">
        <f>IF(A19="","",SUM(Jan:Dez!AL19))</f>
        <v/>
      </c>
      <c r="J19" s="45" t="str">
        <f>IF(A19="","",SUM(Jan:Dez!AM19))</f>
        <v/>
      </c>
      <c r="K19" s="45" t="str">
        <f>IF(A19="","",SUM(Jan:Dez!AN19))</f>
        <v/>
      </c>
      <c r="L19" s="45" t="str">
        <f>IF(A19="","",SUM(Jan:Dez!AO19))</f>
        <v/>
      </c>
      <c r="M19" s="45" t="str">
        <f>IF(A19="","",SUM(Jan:Dez!AP19))</f>
        <v/>
      </c>
      <c r="N19" s="45" t="str">
        <f>IF(A19="","",SUM(Jan:Dez!$B$42:$AF$42)-M19)</f>
        <v/>
      </c>
    </row>
    <row r="20" spans="1:14" x14ac:dyDescent="0.25">
      <c r="A20" s="40"/>
      <c r="B20" s="40"/>
      <c r="C20" s="41"/>
      <c r="D20" s="42" t="str">
        <f t="shared" si="0"/>
        <v/>
      </c>
      <c r="E20" s="43" t="str">
        <f>IF(A20="","",SUM(Jan:Dez!AR20))</f>
        <v/>
      </c>
      <c r="F20" s="43" t="str">
        <f>IF(A20="","",SUM(Jan:Dez!AI20))</f>
        <v/>
      </c>
      <c r="G20" s="44" t="str">
        <f t="shared" si="1"/>
        <v/>
      </c>
      <c r="H20" s="45" t="str">
        <f>IF(A20="","",SUM(Jan:Dez!AK20))</f>
        <v/>
      </c>
      <c r="I20" s="45" t="str">
        <f>IF(A20="","",SUM(Jan:Dez!AL20))</f>
        <v/>
      </c>
      <c r="J20" s="45" t="str">
        <f>IF(A20="","",SUM(Jan:Dez!AM20))</f>
        <v/>
      </c>
      <c r="K20" s="45" t="str">
        <f>IF(A20="","",SUM(Jan:Dez!AN20))</f>
        <v/>
      </c>
      <c r="L20" s="45" t="str">
        <f>IF(A20="","",SUM(Jan:Dez!AO20))</f>
        <v/>
      </c>
      <c r="M20" s="45" t="str">
        <f>IF(A20="","",SUM(Jan:Dez!AP20))</f>
        <v/>
      </c>
      <c r="N20" s="45" t="str">
        <f>IF(A20="","",SUM(Jan:Dez!$B$42:$AF$42)-M20)</f>
        <v/>
      </c>
    </row>
    <row r="21" spans="1:14" x14ac:dyDescent="0.25">
      <c r="A21" s="40"/>
      <c r="B21" s="40"/>
      <c r="C21" s="41"/>
      <c r="D21" s="42" t="str">
        <f t="shared" si="0"/>
        <v/>
      </c>
      <c r="E21" s="43" t="str">
        <f>IF(A21="","",SUM(Jan:Dez!AR21))</f>
        <v/>
      </c>
      <c r="F21" s="43" t="str">
        <f>IF(A21="","",SUM(Jan:Dez!AI21))</f>
        <v/>
      </c>
      <c r="G21" s="44" t="str">
        <f t="shared" si="1"/>
        <v/>
      </c>
      <c r="H21" s="45" t="str">
        <f>IF(A21="","",SUM(Jan:Dez!AK21))</f>
        <v/>
      </c>
      <c r="I21" s="45" t="str">
        <f>IF(A21="","",SUM(Jan:Dez!AL21))</f>
        <v/>
      </c>
      <c r="J21" s="45" t="str">
        <f>IF(A21="","",SUM(Jan:Dez!AM21))</f>
        <v/>
      </c>
      <c r="K21" s="45" t="str">
        <f>IF(A21="","",SUM(Jan:Dez!AN21))</f>
        <v/>
      </c>
      <c r="L21" s="45" t="str">
        <f>IF(A21="","",SUM(Jan:Dez!AO21))</f>
        <v/>
      </c>
      <c r="M21" s="45" t="str">
        <f>IF(A21="","",SUM(Jan:Dez!AP21))</f>
        <v/>
      </c>
      <c r="N21" s="45" t="str">
        <f>IF(A21="","",SUM(Jan:Dez!$B$42:$AF$42)-M21)</f>
        <v/>
      </c>
    </row>
    <row r="22" spans="1:14" x14ac:dyDescent="0.25">
      <c r="A22" s="40"/>
      <c r="B22" s="40"/>
      <c r="C22" s="41"/>
      <c r="D22" s="42" t="str">
        <f t="shared" si="0"/>
        <v/>
      </c>
      <c r="E22" s="43" t="str">
        <f>IF(A22="","",SUM(Jan:Dez!AR22))</f>
        <v/>
      </c>
      <c r="F22" s="43" t="str">
        <f>IF(A22="","",SUM(Jan:Dez!AI22))</f>
        <v/>
      </c>
      <c r="G22" s="44" t="str">
        <f t="shared" si="1"/>
        <v/>
      </c>
      <c r="H22" s="45" t="str">
        <f>IF(A22="","",SUM(Jan:Dez!AK22))</f>
        <v/>
      </c>
      <c r="I22" s="45" t="str">
        <f>IF(A22="","",SUM(Jan:Dez!AL22))</f>
        <v/>
      </c>
      <c r="J22" s="45" t="str">
        <f>IF(A22="","",SUM(Jan:Dez!AM22))</f>
        <v/>
      </c>
      <c r="K22" s="45" t="str">
        <f>IF(A22="","",SUM(Jan:Dez!AN22))</f>
        <v/>
      </c>
      <c r="L22" s="45" t="str">
        <f>IF(A22="","",SUM(Jan:Dez!AO22))</f>
        <v/>
      </c>
      <c r="M22" s="45" t="str">
        <f>IF(A22="","",SUM(Jan:Dez!AP22))</f>
        <v/>
      </c>
      <c r="N22" s="45" t="str">
        <f>IF(A22="","",SUM(Jan:Dez!$B$42:$AF$42)-M22)</f>
        <v/>
      </c>
    </row>
    <row r="23" spans="1:14" x14ac:dyDescent="0.25">
      <c r="A23" s="40"/>
      <c r="B23" s="40"/>
      <c r="C23" s="41"/>
      <c r="D23" s="42" t="str">
        <f t="shared" si="0"/>
        <v/>
      </c>
      <c r="E23" s="43" t="str">
        <f>IF(A23="","",SUM(Jan:Dez!AR23))</f>
        <v/>
      </c>
      <c r="F23" s="43" t="str">
        <f>IF(A23="","",SUM(Jan:Dez!AI23))</f>
        <v/>
      </c>
      <c r="G23" s="44" t="str">
        <f t="shared" si="1"/>
        <v/>
      </c>
      <c r="H23" s="45" t="str">
        <f>IF(A23="","",SUM(Jan:Dez!AK23))</f>
        <v/>
      </c>
      <c r="I23" s="45" t="str">
        <f>IF(A23="","",SUM(Jan:Dez!AL23))</f>
        <v/>
      </c>
      <c r="J23" s="45" t="str">
        <f>IF(A23="","",SUM(Jan:Dez!AM23))</f>
        <v/>
      </c>
      <c r="K23" s="45" t="str">
        <f>IF(A23="","",SUM(Jan:Dez!AN23))</f>
        <v/>
      </c>
      <c r="L23" s="45" t="str">
        <f>IF(A23="","",SUM(Jan:Dez!AO23))</f>
        <v/>
      </c>
      <c r="M23" s="45" t="str">
        <f>IF(A23="","",SUM(Jan:Dez!AP23))</f>
        <v/>
      </c>
      <c r="N23" s="45" t="str">
        <f>IF(A23="","",SUM(Jan:Dez!$B$42:$AF$42)-M23)</f>
        <v/>
      </c>
    </row>
    <row r="24" spans="1:14" x14ac:dyDescent="0.25">
      <c r="A24" s="40"/>
      <c r="B24" s="40"/>
      <c r="C24" s="41"/>
      <c r="D24" s="42" t="str">
        <f t="shared" si="0"/>
        <v/>
      </c>
      <c r="E24" s="43" t="str">
        <f>IF(A24="","",SUM(Jan:Dez!AR24))</f>
        <v/>
      </c>
      <c r="F24" s="43" t="str">
        <f>IF(A24="","",SUM(Jan:Dez!AI24))</f>
        <v/>
      </c>
      <c r="G24" s="44" t="str">
        <f t="shared" si="1"/>
        <v/>
      </c>
      <c r="H24" s="45" t="str">
        <f>IF(A24="","",SUM(Jan:Dez!AK24))</f>
        <v/>
      </c>
      <c r="I24" s="45" t="str">
        <f>IF(A24="","",SUM(Jan:Dez!AL24))</f>
        <v/>
      </c>
      <c r="J24" s="45" t="str">
        <f>IF(A24="","",SUM(Jan:Dez!AM24))</f>
        <v/>
      </c>
      <c r="K24" s="45" t="str">
        <f>IF(A24="","",SUM(Jan:Dez!AN24))</f>
        <v/>
      </c>
      <c r="L24" s="45" t="str">
        <f>IF(A24="","",SUM(Jan:Dez!AO24))</f>
        <v/>
      </c>
      <c r="M24" s="45" t="str">
        <f>IF(A24="","",SUM(Jan:Dez!AP24))</f>
        <v/>
      </c>
      <c r="N24" s="45" t="str">
        <f>IF(A24="","",SUM(Jan:Dez!$B$42:$AF$42)-M24)</f>
        <v/>
      </c>
    </row>
    <row r="25" spans="1:14" x14ac:dyDescent="0.25">
      <c r="A25" s="40"/>
      <c r="B25" s="40"/>
      <c r="C25" s="41"/>
      <c r="D25" s="42" t="str">
        <f t="shared" si="0"/>
        <v/>
      </c>
      <c r="E25" s="43" t="str">
        <f>IF(A25="","",SUM(Jan:Dez!AR25))</f>
        <v/>
      </c>
      <c r="F25" s="43" t="str">
        <f>IF(A25="","",SUM(Jan:Dez!AI25))</f>
        <v/>
      </c>
      <c r="G25" s="44" t="str">
        <f t="shared" si="1"/>
        <v/>
      </c>
      <c r="H25" s="45" t="str">
        <f>IF(A25="","",SUM(Jan:Dez!AK25))</f>
        <v/>
      </c>
      <c r="I25" s="45" t="str">
        <f>IF(A25="","",SUM(Jan:Dez!AL25))</f>
        <v/>
      </c>
      <c r="J25" s="45" t="str">
        <f>IF(A25="","",SUM(Jan:Dez!AM25))</f>
        <v/>
      </c>
      <c r="K25" s="45" t="str">
        <f>IF(A25="","",SUM(Jan:Dez!AN25))</f>
        <v/>
      </c>
      <c r="L25" s="45" t="str">
        <f>IF(A25="","",SUM(Jan:Dez!AO25))</f>
        <v/>
      </c>
      <c r="M25" s="45" t="str">
        <f>IF(A25="","",SUM(Jan:Dez!AP25))</f>
        <v/>
      </c>
      <c r="N25" s="45" t="str">
        <f>IF(A25="","",SUM(Jan:Dez!$B$42:$AF$42)-M25)</f>
        <v/>
      </c>
    </row>
    <row r="26" spans="1:14" x14ac:dyDescent="0.25">
      <c r="A26" s="40"/>
      <c r="B26" s="40"/>
      <c r="C26" s="41"/>
      <c r="D26" s="42" t="str">
        <f t="shared" si="0"/>
        <v/>
      </c>
      <c r="E26" s="43" t="str">
        <f>IF(A26="","",SUM(Jan:Dez!AR26))</f>
        <v/>
      </c>
      <c r="F26" s="43" t="str">
        <f>IF(A26="","",SUM(Jan:Dez!AI26))</f>
        <v/>
      </c>
      <c r="G26" s="44" t="str">
        <f t="shared" si="1"/>
        <v/>
      </c>
      <c r="H26" s="45" t="str">
        <f>IF(A26="","",SUM(Jan:Dez!AK26))</f>
        <v/>
      </c>
      <c r="I26" s="45" t="str">
        <f>IF(A26="","",SUM(Jan:Dez!AL26))</f>
        <v/>
      </c>
      <c r="J26" s="45" t="str">
        <f>IF(A26="","",SUM(Jan:Dez!AM26))</f>
        <v/>
      </c>
      <c r="K26" s="45" t="str">
        <f>IF(A26="","",SUM(Jan:Dez!AN26))</f>
        <v/>
      </c>
      <c r="L26" s="45" t="str">
        <f>IF(A26="","",SUM(Jan:Dez!AO26))</f>
        <v/>
      </c>
      <c r="M26" s="45" t="str">
        <f>IF(A26="","",SUM(Jan:Dez!AP26))</f>
        <v/>
      </c>
      <c r="N26" s="45" t="str">
        <f>IF(A26="","",SUM(Jan:Dez!$B$42:$AF$42)-M26)</f>
        <v/>
      </c>
    </row>
    <row r="27" spans="1:14" x14ac:dyDescent="0.25">
      <c r="A27" s="40"/>
      <c r="B27" s="40"/>
      <c r="C27" s="41"/>
      <c r="D27" s="42" t="str">
        <f t="shared" si="0"/>
        <v/>
      </c>
      <c r="E27" s="43" t="str">
        <f>IF(A27="","",SUM(Jan:Dez!AR27))</f>
        <v/>
      </c>
      <c r="F27" s="43" t="str">
        <f>IF(A27="","",SUM(Jan:Dez!AI27))</f>
        <v/>
      </c>
      <c r="G27" s="44" t="str">
        <f t="shared" si="1"/>
        <v/>
      </c>
      <c r="H27" s="45" t="str">
        <f>IF(A27="","",SUM(Jan:Dez!AK27))</f>
        <v/>
      </c>
      <c r="I27" s="45" t="str">
        <f>IF(A27="","",SUM(Jan:Dez!AL27))</f>
        <v/>
      </c>
      <c r="J27" s="45" t="str">
        <f>IF(A27="","",SUM(Jan:Dez!AM27))</f>
        <v/>
      </c>
      <c r="K27" s="45" t="str">
        <f>IF(A27="","",SUM(Jan:Dez!AN27))</f>
        <v/>
      </c>
      <c r="L27" s="45" t="str">
        <f>IF(A27="","",SUM(Jan:Dez!AO27))</f>
        <v/>
      </c>
      <c r="M27" s="45" t="str">
        <f>IF(A27="","",SUM(Jan:Dez!AP27))</f>
        <v/>
      </c>
      <c r="N27" s="45" t="str">
        <f>IF(A27="","",SUM(Jan:Dez!$B$42:$AF$42)-M27)</f>
        <v/>
      </c>
    </row>
    <row r="28" spans="1:14" x14ac:dyDescent="0.25">
      <c r="A28" s="40"/>
      <c r="B28" s="40"/>
      <c r="C28" s="41"/>
      <c r="D28" s="42" t="str">
        <f t="shared" si="0"/>
        <v/>
      </c>
      <c r="E28" s="43" t="str">
        <f>IF(A28="","",SUM(Jan:Dez!AR28))</f>
        <v/>
      </c>
      <c r="F28" s="43" t="str">
        <f>IF(A28="","",SUM(Jan:Dez!AI28))</f>
        <v/>
      </c>
      <c r="G28" s="44" t="str">
        <f t="shared" si="1"/>
        <v/>
      </c>
      <c r="H28" s="45" t="str">
        <f>IF(A28="","",SUM(Jan:Dez!AK28))</f>
        <v/>
      </c>
      <c r="I28" s="45" t="str">
        <f>IF(A28="","",SUM(Jan:Dez!AL28))</f>
        <v/>
      </c>
      <c r="J28" s="45" t="str">
        <f>IF(A28="","",SUM(Jan:Dez!AM28))</f>
        <v/>
      </c>
      <c r="K28" s="45" t="str">
        <f>IF(A28="","",SUM(Jan:Dez!AN28))</f>
        <v/>
      </c>
      <c r="L28" s="45" t="str">
        <f>IF(A28="","",SUM(Jan:Dez!AO28))</f>
        <v/>
      </c>
      <c r="M28" s="45" t="str">
        <f>IF(A28="","",SUM(Jan:Dez!AP28))</f>
        <v/>
      </c>
      <c r="N28" s="45" t="str">
        <f>IF(A28="","",SUM(Jan:Dez!$B$42:$AF$42)-M28)</f>
        <v/>
      </c>
    </row>
    <row r="29" spans="1:14" x14ac:dyDescent="0.25">
      <c r="A29" s="40"/>
      <c r="B29" s="40"/>
      <c r="C29" s="41"/>
      <c r="D29" s="42" t="str">
        <f t="shared" si="0"/>
        <v/>
      </c>
      <c r="E29" s="43" t="str">
        <f>IF(A29="","",SUM(Jan:Dez!AR29))</f>
        <v/>
      </c>
      <c r="F29" s="43" t="str">
        <f>IF(A29="","",SUM(Jan:Dez!AI29))</f>
        <v/>
      </c>
      <c r="G29" s="44" t="str">
        <f t="shared" si="1"/>
        <v/>
      </c>
      <c r="H29" s="45" t="str">
        <f>IF(A29="","",SUM(Jan:Dez!AK29))</f>
        <v/>
      </c>
      <c r="I29" s="45" t="str">
        <f>IF(A29="","",SUM(Jan:Dez!AL29))</f>
        <v/>
      </c>
      <c r="J29" s="45" t="str">
        <f>IF(A29="","",SUM(Jan:Dez!AM29))</f>
        <v/>
      </c>
      <c r="K29" s="45" t="str">
        <f>IF(A29="","",SUM(Jan:Dez!AN29))</f>
        <v/>
      </c>
      <c r="L29" s="45" t="str">
        <f>IF(A29="","",SUM(Jan:Dez!AO29))</f>
        <v/>
      </c>
      <c r="M29" s="45" t="str">
        <f>IF(A29="","",SUM(Jan:Dez!AP29))</f>
        <v/>
      </c>
      <c r="N29" s="45" t="str">
        <f>IF(A29="","",SUM(Jan:Dez!$B$42:$AF$42)-M29)</f>
        <v/>
      </c>
    </row>
    <row r="30" spans="1:14" x14ac:dyDescent="0.25">
      <c r="A30" s="40"/>
      <c r="B30" s="40"/>
      <c r="C30" s="41"/>
      <c r="D30" s="42" t="str">
        <f t="shared" si="0"/>
        <v/>
      </c>
      <c r="E30" s="43" t="str">
        <f>IF(A30="","",SUM(Jan:Dez!AR30))</f>
        <v/>
      </c>
      <c r="F30" s="43" t="str">
        <f>IF(A30="","",SUM(Jan:Dez!AI30))</f>
        <v/>
      </c>
      <c r="G30" s="44" t="str">
        <f t="shared" si="1"/>
        <v/>
      </c>
      <c r="H30" s="45" t="str">
        <f>IF(A30="","",SUM(Jan:Dez!AK30))</f>
        <v/>
      </c>
      <c r="I30" s="45" t="str">
        <f>IF(A30="","",SUM(Jan:Dez!AL30))</f>
        <v/>
      </c>
      <c r="J30" s="45" t="str">
        <f>IF(A30="","",SUM(Jan:Dez!AM30))</f>
        <v/>
      </c>
      <c r="K30" s="45" t="str">
        <f>IF(A30="","",SUM(Jan:Dez!AN30))</f>
        <v/>
      </c>
      <c r="L30" s="45" t="str">
        <f>IF(A30="","",SUM(Jan:Dez!AO30))</f>
        <v/>
      </c>
      <c r="M30" s="45" t="str">
        <f>IF(A30="","",SUM(Jan:Dez!AP30))</f>
        <v/>
      </c>
      <c r="N30" s="45" t="str">
        <f>IF(A30="","",SUM(Jan:Dez!$B$42:$AF$42)-M30)</f>
        <v/>
      </c>
    </row>
    <row r="32" spans="1:14" x14ac:dyDescent="0.25">
      <c r="A32" s="10" t="s">
        <v>103</v>
      </c>
    </row>
    <row r="33" spans="1:1" x14ac:dyDescent="0.25">
      <c r="A33" s="10" t="s">
        <v>104</v>
      </c>
    </row>
    <row r="34" spans="1:1" x14ac:dyDescent="0.25">
      <c r="A34" s="10" t="s">
        <v>105</v>
      </c>
    </row>
    <row r="35" spans="1:1" x14ac:dyDescent="0.25">
      <c r="A35" s="10" t="s">
        <v>106</v>
      </c>
    </row>
  </sheetData>
  <conditionalFormatting sqref="G6:G30">
    <cfRule type="expression" dxfId="243" priority="1">
      <formula>AND(ISNUMBER(G6),G6&lt;0)</formula>
    </cfRule>
    <cfRule type="expression" dxfId="242" priority="2">
      <formula>AND(ISNUMBER(G6),G6&gt;0)</formula>
    </cfRule>
  </conditionalFormatting>
  <conditionalFormatting sqref="N6:N30">
    <cfRule type="expression" dxfId="241" priority="3">
      <formula>AND(ISNUMBER(N6),N6&lt;15)</formula>
    </cfRule>
  </conditionalFormatting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Januar "&amp;Jahr&amp;IF(Firma="",""," · "&amp;Firma)</f>
        <v>Schichtplan Januar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20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53</v>
      </c>
      <c r="C3" s="46" t="str">
        <f t="shared" si="0"/>
        <v/>
      </c>
      <c r="D3" s="46" t="str">
        <f t="shared" si="0"/>
        <v/>
      </c>
      <c r="E3" s="46">
        <f t="shared" si="0"/>
        <v>1</v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>
        <f t="shared" si="0"/>
        <v>2</v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>
        <f t="shared" si="0"/>
        <v>3</v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>
        <f t="shared" si="0"/>
        <v>4</v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IF(MONTH(DATE(Jahr,1,1))=1,DATE(Jahr,1,1),"")</f>
        <v>46388</v>
      </c>
      <c r="C4" s="48">
        <f>IF(MONTH(DATE(Jahr,1,2))=1,DATE(Jahr,1,2),"")</f>
        <v>46389</v>
      </c>
      <c r="D4" s="48">
        <f>IF(MONTH(DATE(Jahr,1,3))=1,DATE(Jahr,1,3),"")</f>
        <v>46390</v>
      </c>
      <c r="E4" s="48">
        <f>IF(MONTH(DATE(Jahr,1,4))=1,DATE(Jahr,1,4),"")</f>
        <v>46391</v>
      </c>
      <c r="F4" s="48">
        <f>IF(MONTH(DATE(Jahr,1,5))=1,DATE(Jahr,1,5),"")</f>
        <v>46392</v>
      </c>
      <c r="G4" s="48">
        <f>IF(MONTH(DATE(Jahr,1,6))=1,DATE(Jahr,1,6),"")</f>
        <v>46393</v>
      </c>
      <c r="H4" s="48">
        <f>IF(MONTH(DATE(Jahr,1,7))=1,DATE(Jahr,1,7),"")</f>
        <v>46394</v>
      </c>
      <c r="I4" s="48">
        <f>IF(MONTH(DATE(Jahr,1,8))=1,DATE(Jahr,1,8),"")</f>
        <v>46395</v>
      </c>
      <c r="J4" s="48">
        <f>IF(MONTH(DATE(Jahr,1,9))=1,DATE(Jahr,1,9),"")</f>
        <v>46396</v>
      </c>
      <c r="K4" s="48">
        <f>IF(MONTH(DATE(Jahr,1,10))=1,DATE(Jahr,1,10),"")</f>
        <v>46397</v>
      </c>
      <c r="L4" s="48">
        <f>IF(MONTH(DATE(Jahr,1,11))=1,DATE(Jahr,1,11),"")</f>
        <v>46398</v>
      </c>
      <c r="M4" s="48">
        <f>IF(MONTH(DATE(Jahr,1,12))=1,DATE(Jahr,1,12),"")</f>
        <v>46399</v>
      </c>
      <c r="N4" s="48">
        <f>IF(MONTH(DATE(Jahr,1,13))=1,DATE(Jahr,1,13),"")</f>
        <v>46400</v>
      </c>
      <c r="O4" s="48">
        <f>IF(MONTH(DATE(Jahr,1,14))=1,DATE(Jahr,1,14),"")</f>
        <v>46401</v>
      </c>
      <c r="P4" s="48">
        <f>IF(MONTH(DATE(Jahr,1,15))=1,DATE(Jahr,1,15),"")</f>
        <v>46402</v>
      </c>
      <c r="Q4" s="48">
        <f>IF(MONTH(DATE(Jahr,1,16))=1,DATE(Jahr,1,16),"")</f>
        <v>46403</v>
      </c>
      <c r="R4" s="48">
        <f>IF(MONTH(DATE(Jahr,1,17))=1,DATE(Jahr,1,17),"")</f>
        <v>46404</v>
      </c>
      <c r="S4" s="48">
        <f>IF(MONTH(DATE(Jahr,1,18))=1,DATE(Jahr,1,18),"")</f>
        <v>46405</v>
      </c>
      <c r="T4" s="48">
        <f>IF(MONTH(DATE(Jahr,1,19))=1,DATE(Jahr,1,19),"")</f>
        <v>46406</v>
      </c>
      <c r="U4" s="48">
        <f>IF(MONTH(DATE(Jahr,1,20))=1,DATE(Jahr,1,20),"")</f>
        <v>46407</v>
      </c>
      <c r="V4" s="48">
        <f>IF(MONTH(DATE(Jahr,1,21))=1,DATE(Jahr,1,21),"")</f>
        <v>46408</v>
      </c>
      <c r="W4" s="48">
        <f>IF(MONTH(DATE(Jahr,1,22))=1,DATE(Jahr,1,22),"")</f>
        <v>46409</v>
      </c>
      <c r="X4" s="48">
        <f>IF(MONTH(DATE(Jahr,1,23))=1,DATE(Jahr,1,23),"")</f>
        <v>46410</v>
      </c>
      <c r="Y4" s="48">
        <f>IF(MONTH(DATE(Jahr,1,24))=1,DATE(Jahr,1,24),"")</f>
        <v>46411</v>
      </c>
      <c r="Z4" s="48">
        <f>IF(MONTH(DATE(Jahr,1,25))=1,DATE(Jahr,1,25),"")</f>
        <v>46412</v>
      </c>
      <c r="AA4" s="48">
        <f>IF(MONTH(DATE(Jahr,1,26))=1,DATE(Jahr,1,26),"")</f>
        <v>46413</v>
      </c>
      <c r="AB4" s="48">
        <f>IF(MONTH(DATE(Jahr,1,27))=1,DATE(Jahr,1,27),"")</f>
        <v>46414</v>
      </c>
      <c r="AC4" s="48">
        <f>IF(MONTH(DATE(Jahr,1,28))=1,DATE(Jahr,1,28),"")</f>
        <v>46415</v>
      </c>
      <c r="AD4" s="48">
        <f>IF(MONTH(DATE(Jahr,1,29))=1,DATE(Jahr,1,29),"")</f>
        <v>46416</v>
      </c>
      <c r="AE4" s="48">
        <f>IF(MONTH(DATE(Jahr,1,30))=1,DATE(Jahr,1,30),"")</f>
        <v>46417</v>
      </c>
      <c r="AF4" s="48">
        <f>IF(MONTH(DATE(Jahr,1,31))=1,DATE(Jahr,1,31),"")</f>
        <v>46418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46388</v>
      </c>
      <c r="C5" s="51">
        <f t="shared" si="1"/>
        <v>46389</v>
      </c>
      <c r="D5" s="51">
        <f t="shared" si="1"/>
        <v>46390</v>
      </c>
      <c r="E5" s="51">
        <f t="shared" si="1"/>
        <v>46391</v>
      </c>
      <c r="F5" s="51">
        <f t="shared" si="1"/>
        <v>46392</v>
      </c>
      <c r="G5" s="51">
        <f t="shared" si="1"/>
        <v>46393</v>
      </c>
      <c r="H5" s="51">
        <f t="shared" si="1"/>
        <v>46394</v>
      </c>
      <c r="I5" s="51">
        <f t="shared" si="1"/>
        <v>46395</v>
      </c>
      <c r="J5" s="51">
        <f t="shared" si="1"/>
        <v>46396</v>
      </c>
      <c r="K5" s="51">
        <f t="shared" si="1"/>
        <v>46397</v>
      </c>
      <c r="L5" s="51">
        <f t="shared" si="1"/>
        <v>46398</v>
      </c>
      <c r="M5" s="51">
        <f t="shared" si="1"/>
        <v>46399</v>
      </c>
      <c r="N5" s="51">
        <f t="shared" si="1"/>
        <v>46400</v>
      </c>
      <c r="O5" s="51">
        <f t="shared" si="1"/>
        <v>46401</v>
      </c>
      <c r="P5" s="51">
        <f t="shared" si="1"/>
        <v>46402</v>
      </c>
      <c r="Q5" s="51">
        <f t="shared" si="1"/>
        <v>46403</v>
      </c>
      <c r="R5" s="51">
        <f t="shared" si="1"/>
        <v>46404</v>
      </c>
      <c r="S5" s="51">
        <f t="shared" si="1"/>
        <v>46405</v>
      </c>
      <c r="T5" s="51">
        <f t="shared" si="1"/>
        <v>46406</v>
      </c>
      <c r="U5" s="51">
        <f t="shared" si="1"/>
        <v>46407</v>
      </c>
      <c r="V5" s="51">
        <f t="shared" si="1"/>
        <v>46408</v>
      </c>
      <c r="W5" s="51">
        <f t="shared" si="1"/>
        <v>46409</v>
      </c>
      <c r="X5" s="51">
        <f t="shared" si="1"/>
        <v>46410</v>
      </c>
      <c r="Y5" s="51">
        <f t="shared" si="1"/>
        <v>46411</v>
      </c>
      <c r="Z5" s="51">
        <f t="shared" si="1"/>
        <v>46412</v>
      </c>
      <c r="AA5" s="51">
        <f t="shared" si="1"/>
        <v>46413</v>
      </c>
      <c r="AB5" s="51">
        <f t="shared" si="1"/>
        <v>46414</v>
      </c>
      <c r="AC5" s="51">
        <f t="shared" si="1"/>
        <v>46415</v>
      </c>
      <c r="AD5" s="51">
        <f t="shared" si="1"/>
        <v>46416</v>
      </c>
      <c r="AE5" s="51">
        <f t="shared" si="1"/>
        <v>46417</v>
      </c>
      <c r="AF5" s="51">
        <f t="shared" si="1"/>
        <v>46418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 t="shared" ref="AS6:AS30" si="7">IF(B$4="",-999,IFERROR(VLOOKUP(B6,Schicht_Tabelle,12,0),-999))</f>
        <v>-999</v>
      </c>
      <c r="AT6">
        <f t="shared" ref="AT6:BW14" si="8">IF(C$4="",AS6,IFERROR(VLOOKUP(C6,Schicht_Tabelle,12,0),-999))</f>
        <v>-999</v>
      </c>
      <c r="AU6">
        <f t="shared" si="8"/>
        <v>-999</v>
      </c>
      <c r="AV6">
        <f t="shared" si="8"/>
        <v>-999</v>
      </c>
      <c r="AW6">
        <f t="shared" si="8"/>
        <v>-999</v>
      </c>
      <c r="AX6">
        <f t="shared" si="8"/>
        <v>-999</v>
      </c>
      <c r="AY6">
        <f t="shared" si="8"/>
        <v>-999</v>
      </c>
      <c r="AZ6">
        <f t="shared" si="8"/>
        <v>-999</v>
      </c>
      <c r="BA6">
        <f t="shared" si="8"/>
        <v>-999</v>
      </c>
      <c r="BB6">
        <f t="shared" si="8"/>
        <v>-999</v>
      </c>
      <c r="BC6">
        <f t="shared" si="8"/>
        <v>-999</v>
      </c>
      <c r="BD6">
        <f t="shared" si="8"/>
        <v>-999</v>
      </c>
      <c r="BE6">
        <f t="shared" si="8"/>
        <v>-999</v>
      </c>
      <c r="BF6">
        <f t="shared" si="8"/>
        <v>-999</v>
      </c>
      <c r="BG6">
        <f t="shared" si="8"/>
        <v>-999</v>
      </c>
      <c r="BH6">
        <f t="shared" si="8"/>
        <v>-999</v>
      </c>
      <c r="BI6">
        <f t="shared" si="8"/>
        <v>-999</v>
      </c>
      <c r="BJ6">
        <f t="shared" si="8"/>
        <v>-999</v>
      </c>
      <c r="BK6">
        <f t="shared" si="8"/>
        <v>-999</v>
      </c>
      <c r="BL6">
        <f t="shared" si="8"/>
        <v>-999</v>
      </c>
      <c r="BM6">
        <f t="shared" si="8"/>
        <v>-999</v>
      </c>
      <c r="BN6">
        <f t="shared" si="8"/>
        <v>-999</v>
      </c>
      <c r="BO6">
        <f t="shared" si="8"/>
        <v>-999</v>
      </c>
      <c r="BP6">
        <f t="shared" si="8"/>
        <v>-999</v>
      </c>
      <c r="BQ6">
        <f t="shared" si="8"/>
        <v>-999</v>
      </c>
      <c r="BR6">
        <f t="shared" si="8"/>
        <v>-999</v>
      </c>
      <c r="BS6">
        <f t="shared" si="8"/>
        <v>-999</v>
      </c>
      <c r="BT6">
        <f t="shared" si="8"/>
        <v>-999</v>
      </c>
      <c r="BU6">
        <f t="shared" si="8"/>
        <v>-999</v>
      </c>
      <c r="BV6">
        <f t="shared" si="8"/>
        <v>-999</v>
      </c>
      <c r="BW6">
        <f t="shared" si="8"/>
        <v>-999</v>
      </c>
      <c r="BX6">
        <f t="shared" ref="BX6:BX30" si="9">IF(B$4="",0,IF(IFERROR(VLOOKUP(B6,Schicht_Tabelle,13,0),0)=1,0+1,0))</f>
        <v>0</v>
      </c>
      <c r="BY6">
        <f t="shared" ref="BY6:DB14" si="10">IF(C$4="",BX6,IF(IFERROR(VLOOKUP(C6,Schicht_Tabelle,13,0),0)=1,BX6+1,0))</f>
        <v>0</v>
      </c>
      <c r="BZ6">
        <f t="shared" si="10"/>
        <v>0</v>
      </c>
      <c r="CA6">
        <f t="shared" si="10"/>
        <v>0</v>
      </c>
      <c r="CB6">
        <f t="shared" si="10"/>
        <v>0</v>
      </c>
      <c r="CC6">
        <f t="shared" si="10"/>
        <v>0</v>
      </c>
      <c r="CD6">
        <f t="shared" si="10"/>
        <v>0</v>
      </c>
      <c r="CE6">
        <f t="shared" si="10"/>
        <v>0</v>
      </c>
      <c r="CF6">
        <f t="shared" si="10"/>
        <v>0</v>
      </c>
      <c r="CG6">
        <f t="shared" si="10"/>
        <v>0</v>
      </c>
      <c r="CH6">
        <f t="shared" si="10"/>
        <v>0</v>
      </c>
      <c r="CI6">
        <f t="shared" si="10"/>
        <v>0</v>
      </c>
      <c r="CJ6">
        <f t="shared" si="10"/>
        <v>0</v>
      </c>
      <c r="CK6">
        <f t="shared" si="10"/>
        <v>0</v>
      </c>
      <c r="CL6">
        <f t="shared" si="10"/>
        <v>0</v>
      </c>
      <c r="CM6">
        <f t="shared" si="10"/>
        <v>0</v>
      </c>
      <c r="CN6">
        <f t="shared" si="10"/>
        <v>0</v>
      </c>
      <c r="CO6">
        <f t="shared" si="10"/>
        <v>0</v>
      </c>
      <c r="CP6">
        <f t="shared" si="10"/>
        <v>0</v>
      </c>
      <c r="CQ6">
        <f t="shared" si="10"/>
        <v>0</v>
      </c>
      <c r="CR6">
        <f t="shared" si="10"/>
        <v>0</v>
      </c>
      <c r="CS6">
        <f t="shared" si="10"/>
        <v>0</v>
      </c>
      <c r="CT6">
        <f t="shared" si="10"/>
        <v>0</v>
      </c>
      <c r="CU6">
        <f t="shared" si="10"/>
        <v>0</v>
      </c>
      <c r="CV6">
        <f t="shared" si="10"/>
        <v>0</v>
      </c>
      <c r="CW6">
        <f t="shared" si="10"/>
        <v>0</v>
      </c>
      <c r="CX6">
        <f t="shared" si="10"/>
        <v>0</v>
      </c>
      <c r="CY6">
        <f t="shared" si="10"/>
        <v>0</v>
      </c>
      <c r="CZ6">
        <f t="shared" si="10"/>
        <v>0</v>
      </c>
      <c r="DA6">
        <f t="shared" si="10"/>
        <v>0</v>
      </c>
      <c r="DB6">
        <f t="shared" si="10"/>
        <v>0</v>
      </c>
      <c r="DC6">
        <f t="shared" ref="DC6:DC30" si="11">IF(B$4="",0,N(ROUND(24+IFERROR(VLOOKUP(B6,Schicht_Tabelle,16,0),99)--999,2)&lt;Min_Ruhe))</f>
        <v>0</v>
      </c>
      <c r="DD6">
        <f t="shared" ref="DD6:EG14" si="12">IF(C$4="",0,N(ROUND(24+IFERROR(VLOOKUP(C6,Schicht_Tabelle,16,0),99)-AS6,2)&lt;Min_Ruhe))</f>
        <v>0</v>
      </c>
      <c r="DE6">
        <f t="shared" si="12"/>
        <v>0</v>
      </c>
      <c r="DF6">
        <f t="shared" si="12"/>
        <v>0</v>
      </c>
      <c r="DG6">
        <f t="shared" si="12"/>
        <v>0</v>
      </c>
      <c r="DH6">
        <f t="shared" si="12"/>
        <v>0</v>
      </c>
      <c r="DI6">
        <f t="shared" si="12"/>
        <v>0</v>
      </c>
      <c r="DJ6">
        <f t="shared" si="12"/>
        <v>0</v>
      </c>
      <c r="DK6">
        <f t="shared" si="12"/>
        <v>0</v>
      </c>
      <c r="DL6">
        <f t="shared" si="12"/>
        <v>0</v>
      </c>
      <c r="DM6">
        <f t="shared" si="12"/>
        <v>0</v>
      </c>
      <c r="DN6">
        <f t="shared" si="12"/>
        <v>0</v>
      </c>
      <c r="DO6">
        <f t="shared" si="12"/>
        <v>0</v>
      </c>
      <c r="DP6">
        <f t="shared" si="12"/>
        <v>0</v>
      </c>
      <c r="DQ6">
        <f t="shared" si="12"/>
        <v>0</v>
      </c>
      <c r="DR6">
        <f t="shared" si="12"/>
        <v>0</v>
      </c>
      <c r="DS6">
        <f t="shared" si="12"/>
        <v>0</v>
      </c>
      <c r="DT6">
        <f t="shared" si="12"/>
        <v>0</v>
      </c>
      <c r="DU6">
        <f t="shared" si="12"/>
        <v>0</v>
      </c>
      <c r="DV6">
        <f t="shared" si="12"/>
        <v>0</v>
      </c>
      <c r="DW6">
        <f t="shared" si="12"/>
        <v>0</v>
      </c>
      <c r="DX6">
        <f t="shared" si="12"/>
        <v>0</v>
      </c>
      <c r="DY6">
        <f t="shared" si="12"/>
        <v>0</v>
      </c>
      <c r="DZ6">
        <f t="shared" si="12"/>
        <v>0</v>
      </c>
      <c r="EA6">
        <f t="shared" si="12"/>
        <v>0</v>
      </c>
      <c r="EB6">
        <f t="shared" si="12"/>
        <v>0</v>
      </c>
      <c r="EC6">
        <f t="shared" si="12"/>
        <v>0</v>
      </c>
      <c r="ED6">
        <f t="shared" si="12"/>
        <v>0</v>
      </c>
      <c r="EE6">
        <f t="shared" si="12"/>
        <v>0</v>
      </c>
      <c r="EF6">
        <f t="shared" si="12"/>
        <v>0</v>
      </c>
      <c r="EG6">
        <f t="shared" si="12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 t="shared" si="7"/>
        <v>-999</v>
      </c>
      <c r="AT7">
        <f t="shared" si="8"/>
        <v>-999</v>
      </c>
      <c r="AU7">
        <f t="shared" si="8"/>
        <v>-999</v>
      </c>
      <c r="AV7">
        <f t="shared" si="8"/>
        <v>-999</v>
      </c>
      <c r="AW7">
        <f t="shared" si="8"/>
        <v>-999</v>
      </c>
      <c r="AX7">
        <f t="shared" si="8"/>
        <v>-999</v>
      </c>
      <c r="AY7">
        <f t="shared" si="8"/>
        <v>-999</v>
      </c>
      <c r="AZ7">
        <f t="shared" si="8"/>
        <v>-999</v>
      </c>
      <c r="BA7">
        <f t="shared" si="8"/>
        <v>-999</v>
      </c>
      <c r="BB7">
        <f t="shared" si="8"/>
        <v>-999</v>
      </c>
      <c r="BC7">
        <f t="shared" si="8"/>
        <v>-999</v>
      </c>
      <c r="BD7">
        <f t="shared" si="8"/>
        <v>-999</v>
      </c>
      <c r="BE7">
        <f t="shared" si="8"/>
        <v>-999</v>
      </c>
      <c r="BF7">
        <f t="shared" si="8"/>
        <v>-999</v>
      </c>
      <c r="BG7">
        <f t="shared" si="8"/>
        <v>-999</v>
      </c>
      <c r="BH7">
        <f t="shared" si="8"/>
        <v>-999</v>
      </c>
      <c r="BI7">
        <f t="shared" si="8"/>
        <v>-999</v>
      </c>
      <c r="BJ7">
        <f t="shared" si="8"/>
        <v>-999</v>
      </c>
      <c r="BK7">
        <f t="shared" si="8"/>
        <v>-999</v>
      </c>
      <c r="BL7">
        <f t="shared" si="8"/>
        <v>-999</v>
      </c>
      <c r="BM7">
        <f t="shared" si="8"/>
        <v>-999</v>
      </c>
      <c r="BN7">
        <f t="shared" si="8"/>
        <v>-999</v>
      </c>
      <c r="BO7">
        <f t="shared" si="8"/>
        <v>-999</v>
      </c>
      <c r="BP7">
        <f t="shared" si="8"/>
        <v>-999</v>
      </c>
      <c r="BQ7">
        <f t="shared" si="8"/>
        <v>-999</v>
      </c>
      <c r="BR7">
        <f t="shared" si="8"/>
        <v>-999</v>
      </c>
      <c r="BS7">
        <f t="shared" si="8"/>
        <v>-999</v>
      </c>
      <c r="BT7">
        <f t="shared" si="8"/>
        <v>-999</v>
      </c>
      <c r="BU7">
        <f t="shared" si="8"/>
        <v>-999</v>
      </c>
      <c r="BV7">
        <f t="shared" si="8"/>
        <v>-999</v>
      </c>
      <c r="BW7">
        <f t="shared" si="8"/>
        <v>-999</v>
      </c>
      <c r="BX7">
        <f t="shared" si="9"/>
        <v>0</v>
      </c>
      <c r="BY7">
        <f t="shared" si="10"/>
        <v>0</v>
      </c>
      <c r="BZ7">
        <f t="shared" si="10"/>
        <v>0</v>
      </c>
      <c r="CA7">
        <f t="shared" si="10"/>
        <v>0</v>
      </c>
      <c r="CB7">
        <f t="shared" si="10"/>
        <v>0</v>
      </c>
      <c r="CC7">
        <f t="shared" si="10"/>
        <v>0</v>
      </c>
      <c r="CD7">
        <f t="shared" si="10"/>
        <v>0</v>
      </c>
      <c r="CE7">
        <f t="shared" si="10"/>
        <v>0</v>
      </c>
      <c r="CF7">
        <f t="shared" si="10"/>
        <v>0</v>
      </c>
      <c r="CG7">
        <f t="shared" si="10"/>
        <v>0</v>
      </c>
      <c r="CH7">
        <f t="shared" si="10"/>
        <v>0</v>
      </c>
      <c r="CI7">
        <f t="shared" si="10"/>
        <v>0</v>
      </c>
      <c r="CJ7">
        <f t="shared" si="10"/>
        <v>0</v>
      </c>
      <c r="CK7">
        <f t="shared" si="10"/>
        <v>0</v>
      </c>
      <c r="CL7">
        <f t="shared" si="10"/>
        <v>0</v>
      </c>
      <c r="CM7">
        <f t="shared" si="10"/>
        <v>0</v>
      </c>
      <c r="CN7">
        <f t="shared" si="10"/>
        <v>0</v>
      </c>
      <c r="CO7">
        <f t="shared" si="10"/>
        <v>0</v>
      </c>
      <c r="CP7">
        <f t="shared" si="10"/>
        <v>0</v>
      </c>
      <c r="CQ7">
        <f t="shared" si="10"/>
        <v>0</v>
      </c>
      <c r="CR7">
        <f t="shared" si="10"/>
        <v>0</v>
      </c>
      <c r="CS7">
        <f t="shared" si="10"/>
        <v>0</v>
      </c>
      <c r="CT7">
        <f t="shared" si="10"/>
        <v>0</v>
      </c>
      <c r="CU7">
        <f t="shared" si="10"/>
        <v>0</v>
      </c>
      <c r="CV7">
        <f t="shared" si="10"/>
        <v>0</v>
      </c>
      <c r="CW7">
        <f t="shared" si="10"/>
        <v>0</v>
      </c>
      <c r="CX7">
        <f t="shared" si="10"/>
        <v>0</v>
      </c>
      <c r="CY7">
        <f t="shared" si="10"/>
        <v>0</v>
      </c>
      <c r="CZ7">
        <f t="shared" si="10"/>
        <v>0</v>
      </c>
      <c r="DA7">
        <f t="shared" si="10"/>
        <v>0</v>
      </c>
      <c r="DB7">
        <f t="shared" si="10"/>
        <v>0</v>
      </c>
      <c r="DC7">
        <f t="shared" si="11"/>
        <v>0</v>
      </c>
      <c r="DD7">
        <f t="shared" si="12"/>
        <v>0</v>
      </c>
      <c r="DE7">
        <f t="shared" si="12"/>
        <v>0</v>
      </c>
      <c r="DF7">
        <f t="shared" si="12"/>
        <v>0</v>
      </c>
      <c r="DG7">
        <f t="shared" si="12"/>
        <v>0</v>
      </c>
      <c r="DH7">
        <f t="shared" si="12"/>
        <v>0</v>
      </c>
      <c r="DI7">
        <f t="shared" si="12"/>
        <v>0</v>
      </c>
      <c r="DJ7">
        <f t="shared" si="12"/>
        <v>0</v>
      </c>
      <c r="DK7">
        <f t="shared" si="12"/>
        <v>0</v>
      </c>
      <c r="DL7">
        <f t="shared" si="12"/>
        <v>0</v>
      </c>
      <c r="DM7">
        <f t="shared" si="12"/>
        <v>0</v>
      </c>
      <c r="DN7">
        <f t="shared" si="12"/>
        <v>0</v>
      </c>
      <c r="DO7">
        <f t="shared" si="12"/>
        <v>0</v>
      </c>
      <c r="DP7">
        <f t="shared" si="12"/>
        <v>0</v>
      </c>
      <c r="DQ7">
        <f t="shared" si="12"/>
        <v>0</v>
      </c>
      <c r="DR7">
        <f t="shared" si="12"/>
        <v>0</v>
      </c>
      <c r="DS7">
        <f t="shared" si="12"/>
        <v>0</v>
      </c>
      <c r="DT7">
        <f t="shared" si="12"/>
        <v>0</v>
      </c>
      <c r="DU7">
        <f t="shared" si="12"/>
        <v>0</v>
      </c>
      <c r="DV7">
        <f t="shared" si="12"/>
        <v>0</v>
      </c>
      <c r="DW7">
        <f t="shared" si="12"/>
        <v>0</v>
      </c>
      <c r="DX7">
        <f t="shared" si="12"/>
        <v>0</v>
      </c>
      <c r="DY7">
        <f t="shared" si="12"/>
        <v>0</v>
      </c>
      <c r="DZ7">
        <f t="shared" si="12"/>
        <v>0</v>
      </c>
      <c r="EA7">
        <f t="shared" si="12"/>
        <v>0</v>
      </c>
      <c r="EB7">
        <f t="shared" si="12"/>
        <v>0</v>
      </c>
      <c r="EC7">
        <f t="shared" si="12"/>
        <v>0</v>
      </c>
      <c r="ED7">
        <f t="shared" si="12"/>
        <v>0</v>
      </c>
      <c r="EE7">
        <f t="shared" si="12"/>
        <v>0</v>
      </c>
      <c r="EF7">
        <f t="shared" si="12"/>
        <v>0</v>
      </c>
      <c r="EG7">
        <f t="shared" si="12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 t="shared" si="7"/>
        <v>-999</v>
      </c>
      <c r="AT8">
        <f t="shared" si="8"/>
        <v>-999</v>
      </c>
      <c r="AU8">
        <f t="shared" si="8"/>
        <v>-999</v>
      </c>
      <c r="AV8">
        <f t="shared" si="8"/>
        <v>-999</v>
      </c>
      <c r="AW8">
        <f t="shared" si="8"/>
        <v>-999</v>
      </c>
      <c r="AX8">
        <f t="shared" si="8"/>
        <v>-999</v>
      </c>
      <c r="AY8">
        <f t="shared" si="8"/>
        <v>-999</v>
      </c>
      <c r="AZ8">
        <f t="shared" si="8"/>
        <v>-999</v>
      </c>
      <c r="BA8">
        <f t="shared" si="8"/>
        <v>-999</v>
      </c>
      <c r="BB8">
        <f t="shared" si="8"/>
        <v>-999</v>
      </c>
      <c r="BC8">
        <f t="shared" si="8"/>
        <v>-999</v>
      </c>
      <c r="BD8">
        <f t="shared" si="8"/>
        <v>-999</v>
      </c>
      <c r="BE8">
        <f t="shared" si="8"/>
        <v>-999</v>
      </c>
      <c r="BF8">
        <f t="shared" si="8"/>
        <v>-999</v>
      </c>
      <c r="BG8">
        <f t="shared" si="8"/>
        <v>-999</v>
      </c>
      <c r="BH8">
        <f t="shared" si="8"/>
        <v>-999</v>
      </c>
      <c r="BI8">
        <f t="shared" si="8"/>
        <v>-999</v>
      </c>
      <c r="BJ8">
        <f t="shared" si="8"/>
        <v>-999</v>
      </c>
      <c r="BK8">
        <f t="shared" si="8"/>
        <v>-999</v>
      </c>
      <c r="BL8">
        <f t="shared" si="8"/>
        <v>-999</v>
      </c>
      <c r="BM8">
        <f t="shared" si="8"/>
        <v>-999</v>
      </c>
      <c r="BN8">
        <f t="shared" si="8"/>
        <v>-999</v>
      </c>
      <c r="BO8">
        <f t="shared" si="8"/>
        <v>-999</v>
      </c>
      <c r="BP8">
        <f t="shared" si="8"/>
        <v>-999</v>
      </c>
      <c r="BQ8">
        <f t="shared" si="8"/>
        <v>-999</v>
      </c>
      <c r="BR8">
        <f t="shared" si="8"/>
        <v>-999</v>
      </c>
      <c r="BS8">
        <f t="shared" si="8"/>
        <v>-999</v>
      </c>
      <c r="BT8">
        <f t="shared" si="8"/>
        <v>-999</v>
      </c>
      <c r="BU8">
        <f t="shared" si="8"/>
        <v>-999</v>
      </c>
      <c r="BV8">
        <f t="shared" si="8"/>
        <v>-999</v>
      </c>
      <c r="BW8">
        <f t="shared" si="8"/>
        <v>-999</v>
      </c>
      <c r="BX8">
        <f t="shared" si="9"/>
        <v>0</v>
      </c>
      <c r="BY8">
        <f t="shared" si="10"/>
        <v>0</v>
      </c>
      <c r="BZ8">
        <f t="shared" si="10"/>
        <v>0</v>
      </c>
      <c r="CA8">
        <f t="shared" si="10"/>
        <v>0</v>
      </c>
      <c r="CB8">
        <f t="shared" si="10"/>
        <v>0</v>
      </c>
      <c r="CC8">
        <f t="shared" si="10"/>
        <v>0</v>
      </c>
      <c r="CD8">
        <f t="shared" si="10"/>
        <v>0</v>
      </c>
      <c r="CE8">
        <f t="shared" si="10"/>
        <v>0</v>
      </c>
      <c r="CF8">
        <f t="shared" si="10"/>
        <v>0</v>
      </c>
      <c r="CG8">
        <f t="shared" si="10"/>
        <v>0</v>
      </c>
      <c r="CH8">
        <f t="shared" si="10"/>
        <v>0</v>
      </c>
      <c r="CI8">
        <f t="shared" si="10"/>
        <v>0</v>
      </c>
      <c r="CJ8">
        <f t="shared" si="10"/>
        <v>0</v>
      </c>
      <c r="CK8">
        <f t="shared" si="10"/>
        <v>0</v>
      </c>
      <c r="CL8">
        <f t="shared" si="10"/>
        <v>0</v>
      </c>
      <c r="CM8">
        <f t="shared" si="10"/>
        <v>0</v>
      </c>
      <c r="CN8">
        <f t="shared" si="10"/>
        <v>0</v>
      </c>
      <c r="CO8">
        <f t="shared" si="10"/>
        <v>0</v>
      </c>
      <c r="CP8">
        <f t="shared" si="10"/>
        <v>0</v>
      </c>
      <c r="CQ8">
        <f t="shared" si="10"/>
        <v>0</v>
      </c>
      <c r="CR8">
        <f t="shared" si="10"/>
        <v>0</v>
      </c>
      <c r="CS8">
        <f t="shared" si="10"/>
        <v>0</v>
      </c>
      <c r="CT8">
        <f t="shared" si="10"/>
        <v>0</v>
      </c>
      <c r="CU8">
        <f t="shared" si="10"/>
        <v>0</v>
      </c>
      <c r="CV8">
        <f t="shared" si="10"/>
        <v>0</v>
      </c>
      <c r="CW8">
        <f t="shared" si="10"/>
        <v>0</v>
      </c>
      <c r="CX8">
        <f t="shared" si="10"/>
        <v>0</v>
      </c>
      <c r="CY8">
        <f t="shared" si="10"/>
        <v>0</v>
      </c>
      <c r="CZ8">
        <f t="shared" si="10"/>
        <v>0</v>
      </c>
      <c r="DA8">
        <f t="shared" si="10"/>
        <v>0</v>
      </c>
      <c r="DB8">
        <f t="shared" si="10"/>
        <v>0</v>
      </c>
      <c r="DC8">
        <f t="shared" si="11"/>
        <v>0</v>
      </c>
      <c r="DD8">
        <f t="shared" si="12"/>
        <v>0</v>
      </c>
      <c r="DE8">
        <f t="shared" si="12"/>
        <v>0</v>
      </c>
      <c r="DF8">
        <f t="shared" si="12"/>
        <v>0</v>
      </c>
      <c r="DG8">
        <f t="shared" si="12"/>
        <v>0</v>
      </c>
      <c r="DH8">
        <f t="shared" si="12"/>
        <v>0</v>
      </c>
      <c r="DI8">
        <f t="shared" si="12"/>
        <v>0</v>
      </c>
      <c r="DJ8">
        <f t="shared" si="12"/>
        <v>0</v>
      </c>
      <c r="DK8">
        <f t="shared" si="12"/>
        <v>0</v>
      </c>
      <c r="DL8">
        <f t="shared" si="12"/>
        <v>0</v>
      </c>
      <c r="DM8">
        <f t="shared" si="12"/>
        <v>0</v>
      </c>
      <c r="DN8">
        <f t="shared" si="12"/>
        <v>0</v>
      </c>
      <c r="DO8">
        <f t="shared" si="12"/>
        <v>0</v>
      </c>
      <c r="DP8">
        <f t="shared" si="12"/>
        <v>0</v>
      </c>
      <c r="DQ8">
        <f t="shared" si="12"/>
        <v>0</v>
      </c>
      <c r="DR8">
        <f t="shared" si="12"/>
        <v>0</v>
      </c>
      <c r="DS8">
        <f t="shared" si="12"/>
        <v>0</v>
      </c>
      <c r="DT8">
        <f t="shared" si="12"/>
        <v>0</v>
      </c>
      <c r="DU8">
        <f t="shared" si="12"/>
        <v>0</v>
      </c>
      <c r="DV8">
        <f t="shared" si="12"/>
        <v>0</v>
      </c>
      <c r="DW8">
        <f t="shared" si="12"/>
        <v>0</v>
      </c>
      <c r="DX8">
        <f t="shared" si="12"/>
        <v>0</v>
      </c>
      <c r="DY8">
        <f t="shared" si="12"/>
        <v>0</v>
      </c>
      <c r="DZ8">
        <f t="shared" si="12"/>
        <v>0</v>
      </c>
      <c r="EA8">
        <f t="shared" si="12"/>
        <v>0</v>
      </c>
      <c r="EB8">
        <f t="shared" si="12"/>
        <v>0</v>
      </c>
      <c r="EC8">
        <f t="shared" si="12"/>
        <v>0</v>
      </c>
      <c r="ED8">
        <f t="shared" si="12"/>
        <v>0</v>
      </c>
      <c r="EE8">
        <f t="shared" si="12"/>
        <v>0</v>
      </c>
      <c r="EF8">
        <f t="shared" si="12"/>
        <v>0</v>
      </c>
      <c r="EG8">
        <f t="shared" si="12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 t="shared" si="7"/>
        <v>-999</v>
      </c>
      <c r="AT9">
        <f t="shared" si="8"/>
        <v>-999</v>
      </c>
      <c r="AU9">
        <f t="shared" si="8"/>
        <v>-999</v>
      </c>
      <c r="AV9">
        <f t="shared" si="8"/>
        <v>-999</v>
      </c>
      <c r="AW9">
        <f t="shared" si="8"/>
        <v>-999</v>
      </c>
      <c r="AX9">
        <f t="shared" si="8"/>
        <v>-999</v>
      </c>
      <c r="AY9">
        <f t="shared" si="8"/>
        <v>-999</v>
      </c>
      <c r="AZ9">
        <f t="shared" si="8"/>
        <v>-999</v>
      </c>
      <c r="BA9">
        <f t="shared" si="8"/>
        <v>-999</v>
      </c>
      <c r="BB9">
        <f t="shared" si="8"/>
        <v>-999</v>
      </c>
      <c r="BC9">
        <f t="shared" si="8"/>
        <v>-999</v>
      </c>
      <c r="BD9">
        <f t="shared" si="8"/>
        <v>-999</v>
      </c>
      <c r="BE9">
        <f t="shared" si="8"/>
        <v>-999</v>
      </c>
      <c r="BF9">
        <f t="shared" si="8"/>
        <v>-999</v>
      </c>
      <c r="BG9">
        <f t="shared" si="8"/>
        <v>-999</v>
      </c>
      <c r="BH9">
        <f t="shared" si="8"/>
        <v>-999</v>
      </c>
      <c r="BI9">
        <f t="shared" si="8"/>
        <v>-999</v>
      </c>
      <c r="BJ9">
        <f t="shared" si="8"/>
        <v>-999</v>
      </c>
      <c r="BK9">
        <f t="shared" si="8"/>
        <v>-999</v>
      </c>
      <c r="BL9">
        <f t="shared" si="8"/>
        <v>-999</v>
      </c>
      <c r="BM9">
        <f t="shared" si="8"/>
        <v>-999</v>
      </c>
      <c r="BN9">
        <f t="shared" si="8"/>
        <v>-999</v>
      </c>
      <c r="BO9">
        <f t="shared" si="8"/>
        <v>-999</v>
      </c>
      <c r="BP9">
        <f t="shared" si="8"/>
        <v>-999</v>
      </c>
      <c r="BQ9">
        <f t="shared" si="8"/>
        <v>-999</v>
      </c>
      <c r="BR9">
        <f t="shared" si="8"/>
        <v>-999</v>
      </c>
      <c r="BS9">
        <f t="shared" si="8"/>
        <v>-999</v>
      </c>
      <c r="BT9">
        <f t="shared" si="8"/>
        <v>-999</v>
      </c>
      <c r="BU9">
        <f t="shared" si="8"/>
        <v>-999</v>
      </c>
      <c r="BV9">
        <f t="shared" si="8"/>
        <v>-999</v>
      </c>
      <c r="BW9">
        <f t="shared" si="8"/>
        <v>-999</v>
      </c>
      <c r="BX9">
        <f t="shared" si="9"/>
        <v>0</v>
      </c>
      <c r="BY9">
        <f t="shared" si="10"/>
        <v>0</v>
      </c>
      <c r="BZ9">
        <f t="shared" si="10"/>
        <v>0</v>
      </c>
      <c r="CA9">
        <f t="shared" si="10"/>
        <v>0</v>
      </c>
      <c r="CB9">
        <f t="shared" si="10"/>
        <v>0</v>
      </c>
      <c r="CC9">
        <f t="shared" si="10"/>
        <v>0</v>
      </c>
      <c r="CD9">
        <f t="shared" si="10"/>
        <v>0</v>
      </c>
      <c r="CE9">
        <f t="shared" si="10"/>
        <v>0</v>
      </c>
      <c r="CF9">
        <f t="shared" si="10"/>
        <v>0</v>
      </c>
      <c r="CG9">
        <f t="shared" si="10"/>
        <v>0</v>
      </c>
      <c r="CH9">
        <f t="shared" si="10"/>
        <v>0</v>
      </c>
      <c r="CI9">
        <f t="shared" si="10"/>
        <v>0</v>
      </c>
      <c r="CJ9">
        <f t="shared" si="10"/>
        <v>0</v>
      </c>
      <c r="CK9">
        <f t="shared" si="10"/>
        <v>0</v>
      </c>
      <c r="CL9">
        <f t="shared" si="10"/>
        <v>0</v>
      </c>
      <c r="CM9">
        <f t="shared" si="10"/>
        <v>0</v>
      </c>
      <c r="CN9">
        <f t="shared" si="10"/>
        <v>0</v>
      </c>
      <c r="CO9">
        <f t="shared" si="10"/>
        <v>0</v>
      </c>
      <c r="CP9">
        <f t="shared" si="10"/>
        <v>0</v>
      </c>
      <c r="CQ9">
        <f t="shared" si="10"/>
        <v>0</v>
      </c>
      <c r="CR9">
        <f t="shared" si="10"/>
        <v>0</v>
      </c>
      <c r="CS9">
        <f t="shared" si="10"/>
        <v>0</v>
      </c>
      <c r="CT9">
        <f t="shared" si="10"/>
        <v>0</v>
      </c>
      <c r="CU9">
        <f t="shared" si="10"/>
        <v>0</v>
      </c>
      <c r="CV9">
        <f t="shared" si="10"/>
        <v>0</v>
      </c>
      <c r="CW9">
        <f t="shared" si="10"/>
        <v>0</v>
      </c>
      <c r="CX9">
        <f t="shared" si="10"/>
        <v>0</v>
      </c>
      <c r="CY9">
        <f t="shared" si="10"/>
        <v>0</v>
      </c>
      <c r="CZ9">
        <f t="shared" si="10"/>
        <v>0</v>
      </c>
      <c r="DA9">
        <f t="shared" si="10"/>
        <v>0</v>
      </c>
      <c r="DB9">
        <f t="shared" si="10"/>
        <v>0</v>
      </c>
      <c r="DC9">
        <f t="shared" si="11"/>
        <v>0</v>
      </c>
      <c r="DD9">
        <f t="shared" si="12"/>
        <v>0</v>
      </c>
      <c r="DE9">
        <f t="shared" si="12"/>
        <v>0</v>
      </c>
      <c r="DF9">
        <f t="shared" si="12"/>
        <v>0</v>
      </c>
      <c r="DG9">
        <f t="shared" si="12"/>
        <v>0</v>
      </c>
      <c r="DH9">
        <f t="shared" si="12"/>
        <v>0</v>
      </c>
      <c r="DI9">
        <f t="shared" si="12"/>
        <v>0</v>
      </c>
      <c r="DJ9">
        <f t="shared" si="12"/>
        <v>0</v>
      </c>
      <c r="DK9">
        <f t="shared" si="12"/>
        <v>0</v>
      </c>
      <c r="DL9">
        <f t="shared" si="12"/>
        <v>0</v>
      </c>
      <c r="DM9">
        <f t="shared" si="12"/>
        <v>0</v>
      </c>
      <c r="DN9">
        <f t="shared" si="12"/>
        <v>0</v>
      </c>
      <c r="DO9">
        <f t="shared" si="12"/>
        <v>0</v>
      </c>
      <c r="DP9">
        <f t="shared" si="12"/>
        <v>0</v>
      </c>
      <c r="DQ9">
        <f t="shared" si="12"/>
        <v>0</v>
      </c>
      <c r="DR9">
        <f t="shared" si="12"/>
        <v>0</v>
      </c>
      <c r="DS9">
        <f t="shared" si="12"/>
        <v>0</v>
      </c>
      <c r="DT9">
        <f t="shared" si="12"/>
        <v>0</v>
      </c>
      <c r="DU9">
        <f t="shared" si="12"/>
        <v>0</v>
      </c>
      <c r="DV9">
        <f t="shared" si="12"/>
        <v>0</v>
      </c>
      <c r="DW9">
        <f t="shared" si="12"/>
        <v>0</v>
      </c>
      <c r="DX9">
        <f t="shared" si="12"/>
        <v>0</v>
      </c>
      <c r="DY9">
        <f t="shared" si="12"/>
        <v>0</v>
      </c>
      <c r="DZ9">
        <f t="shared" si="12"/>
        <v>0</v>
      </c>
      <c r="EA9">
        <f t="shared" si="12"/>
        <v>0</v>
      </c>
      <c r="EB9">
        <f t="shared" si="12"/>
        <v>0</v>
      </c>
      <c r="EC9">
        <f t="shared" si="12"/>
        <v>0</v>
      </c>
      <c r="ED9">
        <f t="shared" si="12"/>
        <v>0</v>
      </c>
      <c r="EE9">
        <f t="shared" si="12"/>
        <v>0</v>
      </c>
      <c r="EF9">
        <f t="shared" si="12"/>
        <v>0</v>
      </c>
      <c r="EG9">
        <f t="shared" si="12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 t="shared" si="7"/>
        <v>-999</v>
      </c>
      <c r="AT10">
        <f t="shared" si="8"/>
        <v>-999</v>
      </c>
      <c r="AU10">
        <f t="shared" si="8"/>
        <v>-999</v>
      </c>
      <c r="AV10">
        <f t="shared" si="8"/>
        <v>-999</v>
      </c>
      <c r="AW10">
        <f t="shared" si="8"/>
        <v>-999</v>
      </c>
      <c r="AX10">
        <f t="shared" si="8"/>
        <v>-999</v>
      </c>
      <c r="AY10">
        <f t="shared" si="8"/>
        <v>-999</v>
      </c>
      <c r="AZ10">
        <f t="shared" si="8"/>
        <v>-999</v>
      </c>
      <c r="BA10">
        <f t="shared" si="8"/>
        <v>-999</v>
      </c>
      <c r="BB10">
        <f t="shared" si="8"/>
        <v>-999</v>
      </c>
      <c r="BC10">
        <f t="shared" si="8"/>
        <v>-999</v>
      </c>
      <c r="BD10">
        <f t="shared" si="8"/>
        <v>-999</v>
      </c>
      <c r="BE10">
        <f t="shared" si="8"/>
        <v>-999</v>
      </c>
      <c r="BF10">
        <f t="shared" si="8"/>
        <v>-999</v>
      </c>
      <c r="BG10">
        <f t="shared" si="8"/>
        <v>-999</v>
      </c>
      <c r="BH10">
        <f t="shared" si="8"/>
        <v>-999</v>
      </c>
      <c r="BI10">
        <f t="shared" si="8"/>
        <v>-999</v>
      </c>
      <c r="BJ10">
        <f t="shared" si="8"/>
        <v>-999</v>
      </c>
      <c r="BK10">
        <f t="shared" si="8"/>
        <v>-999</v>
      </c>
      <c r="BL10">
        <f t="shared" si="8"/>
        <v>-999</v>
      </c>
      <c r="BM10">
        <f t="shared" si="8"/>
        <v>-999</v>
      </c>
      <c r="BN10">
        <f t="shared" si="8"/>
        <v>-999</v>
      </c>
      <c r="BO10">
        <f t="shared" si="8"/>
        <v>-999</v>
      </c>
      <c r="BP10">
        <f t="shared" si="8"/>
        <v>-999</v>
      </c>
      <c r="BQ10">
        <f t="shared" si="8"/>
        <v>-999</v>
      </c>
      <c r="BR10">
        <f t="shared" si="8"/>
        <v>-999</v>
      </c>
      <c r="BS10">
        <f t="shared" si="8"/>
        <v>-999</v>
      </c>
      <c r="BT10">
        <f t="shared" si="8"/>
        <v>-999</v>
      </c>
      <c r="BU10">
        <f t="shared" si="8"/>
        <v>-999</v>
      </c>
      <c r="BV10">
        <f t="shared" si="8"/>
        <v>-999</v>
      </c>
      <c r="BW10">
        <f t="shared" si="8"/>
        <v>-999</v>
      </c>
      <c r="BX10">
        <f t="shared" si="9"/>
        <v>0</v>
      </c>
      <c r="BY10">
        <f t="shared" si="10"/>
        <v>0</v>
      </c>
      <c r="BZ10">
        <f t="shared" si="10"/>
        <v>0</v>
      </c>
      <c r="CA10">
        <f t="shared" si="10"/>
        <v>0</v>
      </c>
      <c r="CB10">
        <f t="shared" si="10"/>
        <v>0</v>
      </c>
      <c r="CC10">
        <f t="shared" si="10"/>
        <v>0</v>
      </c>
      <c r="CD10">
        <f t="shared" si="10"/>
        <v>0</v>
      </c>
      <c r="CE10">
        <f t="shared" si="10"/>
        <v>0</v>
      </c>
      <c r="CF10">
        <f t="shared" si="10"/>
        <v>0</v>
      </c>
      <c r="CG10">
        <f t="shared" si="10"/>
        <v>0</v>
      </c>
      <c r="CH10">
        <f t="shared" si="10"/>
        <v>0</v>
      </c>
      <c r="CI10">
        <f t="shared" si="10"/>
        <v>0</v>
      </c>
      <c r="CJ10">
        <f t="shared" si="10"/>
        <v>0</v>
      </c>
      <c r="CK10">
        <f t="shared" si="10"/>
        <v>0</v>
      </c>
      <c r="CL10">
        <f t="shared" si="10"/>
        <v>0</v>
      </c>
      <c r="CM10">
        <f t="shared" si="10"/>
        <v>0</v>
      </c>
      <c r="CN10">
        <f t="shared" si="10"/>
        <v>0</v>
      </c>
      <c r="CO10">
        <f t="shared" si="10"/>
        <v>0</v>
      </c>
      <c r="CP10">
        <f t="shared" si="10"/>
        <v>0</v>
      </c>
      <c r="CQ10">
        <f t="shared" si="10"/>
        <v>0</v>
      </c>
      <c r="CR10">
        <f t="shared" si="10"/>
        <v>0</v>
      </c>
      <c r="CS10">
        <f t="shared" si="10"/>
        <v>0</v>
      </c>
      <c r="CT10">
        <f t="shared" si="10"/>
        <v>0</v>
      </c>
      <c r="CU10">
        <f t="shared" si="10"/>
        <v>0</v>
      </c>
      <c r="CV10">
        <f t="shared" si="10"/>
        <v>0</v>
      </c>
      <c r="CW10">
        <f t="shared" si="10"/>
        <v>0</v>
      </c>
      <c r="CX10">
        <f t="shared" si="10"/>
        <v>0</v>
      </c>
      <c r="CY10">
        <f t="shared" si="10"/>
        <v>0</v>
      </c>
      <c r="CZ10">
        <f t="shared" si="10"/>
        <v>0</v>
      </c>
      <c r="DA10">
        <f t="shared" si="10"/>
        <v>0</v>
      </c>
      <c r="DB10">
        <f t="shared" si="10"/>
        <v>0</v>
      </c>
      <c r="DC10">
        <f t="shared" si="11"/>
        <v>0</v>
      </c>
      <c r="DD10">
        <f t="shared" si="12"/>
        <v>0</v>
      </c>
      <c r="DE10">
        <f t="shared" si="12"/>
        <v>0</v>
      </c>
      <c r="DF10">
        <f t="shared" si="12"/>
        <v>0</v>
      </c>
      <c r="DG10">
        <f t="shared" si="12"/>
        <v>0</v>
      </c>
      <c r="DH10">
        <f t="shared" si="12"/>
        <v>0</v>
      </c>
      <c r="DI10">
        <f t="shared" si="12"/>
        <v>0</v>
      </c>
      <c r="DJ10">
        <f t="shared" si="12"/>
        <v>0</v>
      </c>
      <c r="DK10">
        <f t="shared" si="12"/>
        <v>0</v>
      </c>
      <c r="DL10">
        <f t="shared" si="12"/>
        <v>0</v>
      </c>
      <c r="DM10">
        <f t="shared" si="12"/>
        <v>0</v>
      </c>
      <c r="DN10">
        <f t="shared" si="12"/>
        <v>0</v>
      </c>
      <c r="DO10">
        <f t="shared" si="12"/>
        <v>0</v>
      </c>
      <c r="DP10">
        <f t="shared" si="12"/>
        <v>0</v>
      </c>
      <c r="DQ10">
        <f t="shared" si="12"/>
        <v>0</v>
      </c>
      <c r="DR10">
        <f t="shared" si="12"/>
        <v>0</v>
      </c>
      <c r="DS10">
        <f t="shared" si="12"/>
        <v>0</v>
      </c>
      <c r="DT10">
        <f t="shared" si="12"/>
        <v>0</v>
      </c>
      <c r="DU10">
        <f t="shared" si="12"/>
        <v>0</v>
      </c>
      <c r="DV10">
        <f t="shared" si="12"/>
        <v>0</v>
      </c>
      <c r="DW10">
        <f t="shared" si="12"/>
        <v>0</v>
      </c>
      <c r="DX10">
        <f t="shared" si="12"/>
        <v>0</v>
      </c>
      <c r="DY10">
        <f t="shared" si="12"/>
        <v>0</v>
      </c>
      <c r="DZ10">
        <f t="shared" si="12"/>
        <v>0</v>
      </c>
      <c r="EA10">
        <f t="shared" si="12"/>
        <v>0</v>
      </c>
      <c r="EB10">
        <f t="shared" si="12"/>
        <v>0</v>
      </c>
      <c r="EC10">
        <f t="shared" si="12"/>
        <v>0</v>
      </c>
      <c r="ED10">
        <f t="shared" si="12"/>
        <v>0</v>
      </c>
      <c r="EE10">
        <f t="shared" si="12"/>
        <v>0</v>
      </c>
      <c r="EF10">
        <f t="shared" si="12"/>
        <v>0</v>
      </c>
      <c r="EG10">
        <f t="shared" si="12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 t="shared" si="7"/>
        <v>-999</v>
      </c>
      <c r="AT11">
        <f t="shared" si="8"/>
        <v>-999</v>
      </c>
      <c r="AU11">
        <f t="shared" si="8"/>
        <v>-999</v>
      </c>
      <c r="AV11">
        <f t="shared" si="8"/>
        <v>-999</v>
      </c>
      <c r="AW11">
        <f t="shared" si="8"/>
        <v>-999</v>
      </c>
      <c r="AX11">
        <f t="shared" si="8"/>
        <v>-999</v>
      </c>
      <c r="AY11">
        <f t="shared" si="8"/>
        <v>-999</v>
      </c>
      <c r="AZ11">
        <f t="shared" si="8"/>
        <v>-999</v>
      </c>
      <c r="BA11">
        <f t="shared" si="8"/>
        <v>-999</v>
      </c>
      <c r="BB11">
        <f t="shared" si="8"/>
        <v>-999</v>
      </c>
      <c r="BC11">
        <f t="shared" si="8"/>
        <v>-999</v>
      </c>
      <c r="BD11">
        <f t="shared" si="8"/>
        <v>-999</v>
      </c>
      <c r="BE11">
        <f t="shared" si="8"/>
        <v>-999</v>
      </c>
      <c r="BF11">
        <f t="shared" si="8"/>
        <v>-999</v>
      </c>
      <c r="BG11">
        <f t="shared" si="8"/>
        <v>-999</v>
      </c>
      <c r="BH11">
        <f t="shared" si="8"/>
        <v>-999</v>
      </c>
      <c r="BI11">
        <f t="shared" si="8"/>
        <v>-999</v>
      </c>
      <c r="BJ11">
        <f t="shared" si="8"/>
        <v>-999</v>
      </c>
      <c r="BK11">
        <f t="shared" si="8"/>
        <v>-999</v>
      </c>
      <c r="BL11">
        <f t="shared" si="8"/>
        <v>-999</v>
      </c>
      <c r="BM11">
        <f t="shared" si="8"/>
        <v>-999</v>
      </c>
      <c r="BN11">
        <f t="shared" si="8"/>
        <v>-999</v>
      </c>
      <c r="BO11">
        <f t="shared" si="8"/>
        <v>-999</v>
      </c>
      <c r="BP11">
        <f t="shared" si="8"/>
        <v>-999</v>
      </c>
      <c r="BQ11">
        <f t="shared" si="8"/>
        <v>-999</v>
      </c>
      <c r="BR11">
        <f t="shared" si="8"/>
        <v>-999</v>
      </c>
      <c r="BS11">
        <f t="shared" si="8"/>
        <v>-999</v>
      </c>
      <c r="BT11">
        <f t="shared" si="8"/>
        <v>-999</v>
      </c>
      <c r="BU11">
        <f t="shared" si="8"/>
        <v>-999</v>
      </c>
      <c r="BV11">
        <f t="shared" si="8"/>
        <v>-999</v>
      </c>
      <c r="BW11">
        <f t="shared" si="8"/>
        <v>-999</v>
      </c>
      <c r="BX11">
        <f t="shared" si="9"/>
        <v>0</v>
      </c>
      <c r="BY11">
        <f t="shared" si="10"/>
        <v>0</v>
      </c>
      <c r="BZ11">
        <f t="shared" si="10"/>
        <v>0</v>
      </c>
      <c r="CA11">
        <f t="shared" si="10"/>
        <v>0</v>
      </c>
      <c r="CB11">
        <f t="shared" si="10"/>
        <v>0</v>
      </c>
      <c r="CC11">
        <f t="shared" si="10"/>
        <v>0</v>
      </c>
      <c r="CD11">
        <f t="shared" si="10"/>
        <v>0</v>
      </c>
      <c r="CE11">
        <f t="shared" si="10"/>
        <v>0</v>
      </c>
      <c r="CF11">
        <f t="shared" si="10"/>
        <v>0</v>
      </c>
      <c r="CG11">
        <f t="shared" si="10"/>
        <v>0</v>
      </c>
      <c r="CH11">
        <f t="shared" si="10"/>
        <v>0</v>
      </c>
      <c r="CI11">
        <f t="shared" si="10"/>
        <v>0</v>
      </c>
      <c r="CJ11">
        <f t="shared" si="10"/>
        <v>0</v>
      </c>
      <c r="CK11">
        <f t="shared" si="10"/>
        <v>0</v>
      </c>
      <c r="CL11">
        <f t="shared" si="10"/>
        <v>0</v>
      </c>
      <c r="CM11">
        <f t="shared" si="10"/>
        <v>0</v>
      </c>
      <c r="CN11">
        <f t="shared" si="10"/>
        <v>0</v>
      </c>
      <c r="CO11">
        <f t="shared" si="10"/>
        <v>0</v>
      </c>
      <c r="CP11">
        <f t="shared" si="10"/>
        <v>0</v>
      </c>
      <c r="CQ11">
        <f t="shared" si="10"/>
        <v>0</v>
      </c>
      <c r="CR11">
        <f t="shared" si="10"/>
        <v>0</v>
      </c>
      <c r="CS11">
        <f t="shared" si="10"/>
        <v>0</v>
      </c>
      <c r="CT11">
        <f t="shared" si="10"/>
        <v>0</v>
      </c>
      <c r="CU11">
        <f t="shared" si="10"/>
        <v>0</v>
      </c>
      <c r="CV11">
        <f t="shared" si="10"/>
        <v>0</v>
      </c>
      <c r="CW11">
        <f t="shared" si="10"/>
        <v>0</v>
      </c>
      <c r="CX11">
        <f t="shared" si="10"/>
        <v>0</v>
      </c>
      <c r="CY11">
        <f t="shared" si="10"/>
        <v>0</v>
      </c>
      <c r="CZ11">
        <f t="shared" si="10"/>
        <v>0</v>
      </c>
      <c r="DA11">
        <f t="shared" si="10"/>
        <v>0</v>
      </c>
      <c r="DB11">
        <f t="shared" si="10"/>
        <v>0</v>
      </c>
      <c r="DC11">
        <f t="shared" si="11"/>
        <v>0</v>
      </c>
      <c r="DD11">
        <f t="shared" si="12"/>
        <v>0</v>
      </c>
      <c r="DE11">
        <f t="shared" si="12"/>
        <v>0</v>
      </c>
      <c r="DF11">
        <f t="shared" si="12"/>
        <v>0</v>
      </c>
      <c r="DG11">
        <f t="shared" si="12"/>
        <v>0</v>
      </c>
      <c r="DH11">
        <f t="shared" si="12"/>
        <v>0</v>
      </c>
      <c r="DI11">
        <f t="shared" si="12"/>
        <v>0</v>
      </c>
      <c r="DJ11">
        <f t="shared" si="12"/>
        <v>0</v>
      </c>
      <c r="DK11">
        <f t="shared" si="12"/>
        <v>0</v>
      </c>
      <c r="DL11">
        <f t="shared" si="12"/>
        <v>0</v>
      </c>
      <c r="DM11">
        <f t="shared" si="12"/>
        <v>0</v>
      </c>
      <c r="DN11">
        <f t="shared" si="12"/>
        <v>0</v>
      </c>
      <c r="DO11">
        <f t="shared" si="12"/>
        <v>0</v>
      </c>
      <c r="DP11">
        <f t="shared" si="12"/>
        <v>0</v>
      </c>
      <c r="DQ11">
        <f t="shared" si="12"/>
        <v>0</v>
      </c>
      <c r="DR11">
        <f t="shared" si="12"/>
        <v>0</v>
      </c>
      <c r="DS11">
        <f t="shared" si="12"/>
        <v>0</v>
      </c>
      <c r="DT11">
        <f t="shared" si="12"/>
        <v>0</v>
      </c>
      <c r="DU11">
        <f t="shared" si="12"/>
        <v>0</v>
      </c>
      <c r="DV11">
        <f t="shared" si="12"/>
        <v>0</v>
      </c>
      <c r="DW11">
        <f t="shared" si="12"/>
        <v>0</v>
      </c>
      <c r="DX11">
        <f t="shared" si="12"/>
        <v>0</v>
      </c>
      <c r="DY11">
        <f t="shared" si="12"/>
        <v>0</v>
      </c>
      <c r="DZ11">
        <f t="shared" si="12"/>
        <v>0</v>
      </c>
      <c r="EA11">
        <f t="shared" si="12"/>
        <v>0</v>
      </c>
      <c r="EB11">
        <f t="shared" si="12"/>
        <v>0</v>
      </c>
      <c r="EC11">
        <f t="shared" si="12"/>
        <v>0</v>
      </c>
      <c r="ED11">
        <f t="shared" si="12"/>
        <v>0</v>
      </c>
      <c r="EE11">
        <f t="shared" si="12"/>
        <v>0</v>
      </c>
      <c r="EF11">
        <f t="shared" si="12"/>
        <v>0</v>
      </c>
      <c r="EG11">
        <f t="shared" si="12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 t="shared" si="7"/>
        <v>-999</v>
      </c>
      <c r="AT12">
        <f t="shared" si="8"/>
        <v>-999</v>
      </c>
      <c r="AU12">
        <f t="shared" si="8"/>
        <v>-999</v>
      </c>
      <c r="AV12">
        <f t="shared" si="8"/>
        <v>-999</v>
      </c>
      <c r="AW12">
        <f t="shared" si="8"/>
        <v>-999</v>
      </c>
      <c r="AX12">
        <f t="shared" si="8"/>
        <v>-999</v>
      </c>
      <c r="AY12">
        <f t="shared" si="8"/>
        <v>-999</v>
      </c>
      <c r="AZ12">
        <f t="shared" si="8"/>
        <v>-999</v>
      </c>
      <c r="BA12">
        <f t="shared" si="8"/>
        <v>-999</v>
      </c>
      <c r="BB12">
        <f t="shared" si="8"/>
        <v>-999</v>
      </c>
      <c r="BC12">
        <f t="shared" si="8"/>
        <v>-999</v>
      </c>
      <c r="BD12">
        <f t="shared" si="8"/>
        <v>-999</v>
      </c>
      <c r="BE12">
        <f t="shared" si="8"/>
        <v>-999</v>
      </c>
      <c r="BF12">
        <f t="shared" si="8"/>
        <v>-999</v>
      </c>
      <c r="BG12">
        <f t="shared" si="8"/>
        <v>-999</v>
      </c>
      <c r="BH12">
        <f t="shared" si="8"/>
        <v>-999</v>
      </c>
      <c r="BI12">
        <f t="shared" si="8"/>
        <v>-999</v>
      </c>
      <c r="BJ12">
        <f t="shared" si="8"/>
        <v>-999</v>
      </c>
      <c r="BK12">
        <f t="shared" si="8"/>
        <v>-999</v>
      </c>
      <c r="BL12">
        <f t="shared" si="8"/>
        <v>-999</v>
      </c>
      <c r="BM12">
        <f t="shared" si="8"/>
        <v>-999</v>
      </c>
      <c r="BN12">
        <f t="shared" si="8"/>
        <v>-999</v>
      </c>
      <c r="BO12">
        <f t="shared" si="8"/>
        <v>-999</v>
      </c>
      <c r="BP12">
        <f t="shared" si="8"/>
        <v>-999</v>
      </c>
      <c r="BQ12">
        <f t="shared" si="8"/>
        <v>-999</v>
      </c>
      <c r="BR12">
        <f t="shared" si="8"/>
        <v>-999</v>
      </c>
      <c r="BS12">
        <f t="shared" si="8"/>
        <v>-999</v>
      </c>
      <c r="BT12">
        <f t="shared" si="8"/>
        <v>-999</v>
      </c>
      <c r="BU12">
        <f t="shared" si="8"/>
        <v>-999</v>
      </c>
      <c r="BV12">
        <f t="shared" si="8"/>
        <v>-999</v>
      </c>
      <c r="BW12">
        <f t="shared" si="8"/>
        <v>-999</v>
      </c>
      <c r="BX12">
        <f t="shared" si="9"/>
        <v>0</v>
      </c>
      <c r="BY12">
        <f t="shared" si="10"/>
        <v>0</v>
      </c>
      <c r="BZ12">
        <f t="shared" si="10"/>
        <v>0</v>
      </c>
      <c r="CA12">
        <f t="shared" si="10"/>
        <v>0</v>
      </c>
      <c r="CB12">
        <f t="shared" si="10"/>
        <v>0</v>
      </c>
      <c r="CC12">
        <f t="shared" si="10"/>
        <v>0</v>
      </c>
      <c r="CD12">
        <f t="shared" si="10"/>
        <v>0</v>
      </c>
      <c r="CE12">
        <f t="shared" si="10"/>
        <v>0</v>
      </c>
      <c r="CF12">
        <f t="shared" si="10"/>
        <v>0</v>
      </c>
      <c r="CG12">
        <f t="shared" si="10"/>
        <v>0</v>
      </c>
      <c r="CH12">
        <f t="shared" si="10"/>
        <v>0</v>
      </c>
      <c r="CI12">
        <f t="shared" si="10"/>
        <v>0</v>
      </c>
      <c r="CJ12">
        <f t="shared" si="10"/>
        <v>0</v>
      </c>
      <c r="CK12">
        <f t="shared" si="10"/>
        <v>0</v>
      </c>
      <c r="CL12">
        <f t="shared" si="10"/>
        <v>0</v>
      </c>
      <c r="CM12">
        <f t="shared" si="10"/>
        <v>0</v>
      </c>
      <c r="CN12">
        <f t="shared" si="10"/>
        <v>0</v>
      </c>
      <c r="CO12">
        <f t="shared" si="10"/>
        <v>0</v>
      </c>
      <c r="CP12">
        <f t="shared" si="10"/>
        <v>0</v>
      </c>
      <c r="CQ12">
        <f t="shared" si="10"/>
        <v>0</v>
      </c>
      <c r="CR12">
        <f t="shared" si="10"/>
        <v>0</v>
      </c>
      <c r="CS12">
        <f t="shared" si="10"/>
        <v>0</v>
      </c>
      <c r="CT12">
        <f t="shared" si="10"/>
        <v>0</v>
      </c>
      <c r="CU12">
        <f t="shared" si="10"/>
        <v>0</v>
      </c>
      <c r="CV12">
        <f t="shared" si="10"/>
        <v>0</v>
      </c>
      <c r="CW12">
        <f t="shared" si="10"/>
        <v>0</v>
      </c>
      <c r="CX12">
        <f t="shared" si="10"/>
        <v>0</v>
      </c>
      <c r="CY12">
        <f t="shared" si="10"/>
        <v>0</v>
      </c>
      <c r="CZ12">
        <f t="shared" si="10"/>
        <v>0</v>
      </c>
      <c r="DA12">
        <f t="shared" si="10"/>
        <v>0</v>
      </c>
      <c r="DB12">
        <f t="shared" si="10"/>
        <v>0</v>
      </c>
      <c r="DC12">
        <f t="shared" si="11"/>
        <v>0</v>
      </c>
      <c r="DD12">
        <f t="shared" si="12"/>
        <v>0</v>
      </c>
      <c r="DE12">
        <f t="shared" si="12"/>
        <v>0</v>
      </c>
      <c r="DF12">
        <f t="shared" si="12"/>
        <v>0</v>
      </c>
      <c r="DG12">
        <f t="shared" si="12"/>
        <v>0</v>
      </c>
      <c r="DH12">
        <f t="shared" si="12"/>
        <v>0</v>
      </c>
      <c r="DI12">
        <f t="shared" si="12"/>
        <v>0</v>
      </c>
      <c r="DJ12">
        <f t="shared" si="12"/>
        <v>0</v>
      </c>
      <c r="DK12">
        <f t="shared" si="12"/>
        <v>0</v>
      </c>
      <c r="DL12">
        <f t="shared" si="12"/>
        <v>0</v>
      </c>
      <c r="DM12">
        <f t="shared" si="12"/>
        <v>0</v>
      </c>
      <c r="DN12">
        <f t="shared" si="12"/>
        <v>0</v>
      </c>
      <c r="DO12">
        <f t="shared" si="12"/>
        <v>0</v>
      </c>
      <c r="DP12">
        <f t="shared" si="12"/>
        <v>0</v>
      </c>
      <c r="DQ12">
        <f t="shared" si="12"/>
        <v>0</v>
      </c>
      <c r="DR12">
        <f t="shared" si="12"/>
        <v>0</v>
      </c>
      <c r="DS12">
        <f t="shared" si="12"/>
        <v>0</v>
      </c>
      <c r="DT12">
        <f t="shared" si="12"/>
        <v>0</v>
      </c>
      <c r="DU12">
        <f t="shared" si="12"/>
        <v>0</v>
      </c>
      <c r="DV12">
        <f t="shared" si="12"/>
        <v>0</v>
      </c>
      <c r="DW12">
        <f t="shared" si="12"/>
        <v>0</v>
      </c>
      <c r="DX12">
        <f t="shared" si="12"/>
        <v>0</v>
      </c>
      <c r="DY12">
        <f t="shared" si="12"/>
        <v>0</v>
      </c>
      <c r="DZ12">
        <f t="shared" si="12"/>
        <v>0</v>
      </c>
      <c r="EA12">
        <f t="shared" si="12"/>
        <v>0</v>
      </c>
      <c r="EB12">
        <f t="shared" si="12"/>
        <v>0</v>
      </c>
      <c r="EC12">
        <f t="shared" si="12"/>
        <v>0</v>
      </c>
      <c r="ED12">
        <f t="shared" si="12"/>
        <v>0</v>
      </c>
      <c r="EE12">
        <f t="shared" si="12"/>
        <v>0</v>
      </c>
      <c r="EF12">
        <f t="shared" si="12"/>
        <v>0</v>
      </c>
      <c r="EG12">
        <f t="shared" si="12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 t="shared" si="7"/>
        <v>-999</v>
      </c>
      <c r="AT13">
        <f t="shared" si="8"/>
        <v>-999</v>
      </c>
      <c r="AU13">
        <f t="shared" si="8"/>
        <v>-999</v>
      </c>
      <c r="AV13">
        <f t="shared" si="8"/>
        <v>-999</v>
      </c>
      <c r="AW13">
        <f t="shared" si="8"/>
        <v>-999</v>
      </c>
      <c r="AX13">
        <f t="shared" si="8"/>
        <v>-999</v>
      </c>
      <c r="AY13">
        <f t="shared" si="8"/>
        <v>-999</v>
      </c>
      <c r="AZ13">
        <f t="shared" si="8"/>
        <v>-999</v>
      </c>
      <c r="BA13">
        <f t="shared" si="8"/>
        <v>-999</v>
      </c>
      <c r="BB13">
        <f t="shared" si="8"/>
        <v>-999</v>
      </c>
      <c r="BC13">
        <f t="shared" si="8"/>
        <v>-999</v>
      </c>
      <c r="BD13">
        <f t="shared" si="8"/>
        <v>-999</v>
      </c>
      <c r="BE13">
        <f t="shared" si="8"/>
        <v>-999</v>
      </c>
      <c r="BF13">
        <f t="shared" si="8"/>
        <v>-999</v>
      </c>
      <c r="BG13">
        <f t="shared" si="8"/>
        <v>-999</v>
      </c>
      <c r="BH13">
        <f t="shared" si="8"/>
        <v>-999</v>
      </c>
      <c r="BI13">
        <f t="shared" si="8"/>
        <v>-999</v>
      </c>
      <c r="BJ13">
        <f t="shared" si="8"/>
        <v>-999</v>
      </c>
      <c r="BK13">
        <f t="shared" si="8"/>
        <v>-999</v>
      </c>
      <c r="BL13">
        <f t="shared" si="8"/>
        <v>-999</v>
      </c>
      <c r="BM13">
        <f t="shared" si="8"/>
        <v>-999</v>
      </c>
      <c r="BN13">
        <f t="shared" si="8"/>
        <v>-999</v>
      </c>
      <c r="BO13">
        <f t="shared" si="8"/>
        <v>-999</v>
      </c>
      <c r="BP13">
        <f t="shared" si="8"/>
        <v>-999</v>
      </c>
      <c r="BQ13">
        <f t="shared" si="8"/>
        <v>-999</v>
      </c>
      <c r="BR13">
        <f t="shared" si="8"/>
        <v>-999</v>
      </c>
      <c r="BS13">
        <f t="shared" si="8"/>
        <v>-999</v>
      </c>
      <c r="BT13">
        <f t="shared" si="8"/>
        <v>-999</v>
      </c>
      <c r="BU13">
        <f t="shared" si="8"/>
        <v>-999</v>
      </c>
      <c r="BV13">
        <f t="shared" si="8"/>
        <v>-999</v>
      </c>
      <c r="BW13">
        <f t="shared" si="8"/>
        <v>-999</v>
      </c>
      <c r="BX13">
        <f t="shared" si="9"/>
        <v>0</v>
      </c>
      <c r="BY13">
        <f t="shared" si="10"/>
        <v>0</v>
      </c>
      <c r="BZ13">
        <f t="shared" si="10"/>
        <v>0</v>
      </c>
      <c r="CA13">
        <f t="shared" si="10"/>
        <v>0</v>
      </c>
      <c r="CB13">
        <f t="shared" si="10"/>
        <v>0</v>
      </c>
      <c r="CC13">
        <f t="shared" si="10"/>
        <v>0</v>
      </c>
      <c r="CD13">
        <f t="shared" si="10"/>
        <v>0</v>
      </c>
      <c r="CE13">
        <f t="shared" si="10"/>
        <v>0</v>
      </c>
      <c r="CF13">
        <f t="shared" si="10"/>
        <v>0</v>
      </c>
      <c r="CG13">
        <f t="shared" si="10"/>
        <v>0</v>
      </c>
      <c r="CH13">
        <f t="shared" si="10"/>
        <v>0</v>
      </c>
      <c r="CI13">
        <f t="shared" si="10"/>
        <v>0</v>
      </c>
      <c r="CJ13">
        <f t="shared" si="10"/>
        <v>0</v>
      </c>
      <c r="CK13">
        <f t="shared" si="10"/>
        <v>0</v>
      </c>
      <c r="CL13">
        <f t="shared" si="10"/>
        <v>0</v>
      </c>
      <c r="CM13">
        <f t="shared" si="10"/>
        <v>0</v>
      </c>
      <c r="CN13">
        <f t="shared" si="10"/>
        <v>0</v>
      </c>
      <c r="CO13">
        <f t="shared" si="10"/>
        <v>0</v>
      </c>
      <c r="CP13">
        <f t="shared" si="10"/>
        <v>0</v>
      </c>
      <c r="CQ13">
        <f t="shared" si="10"/>
        <v>0</v>
      </c>
      <c r="CR13">
        <f t="shared" si="10"/>
        <v>0</v>
      </c>
      <c r="CS13">
        <f t="shared" si="10"/>
        <v>0</v>
      </c>
      <c r="CT13">
        <f t="shared" si="10"/>
        <v>0</v>
      </c>
      <c r="CU13">
        <f t="shared" si="10"/>
        <v>0</v>
      </c>
      <c r="CV13">
        <f t="shared" si="10"/>
        <v>0</v>
      </c>
      <c r="CW13">
        <f t="shared" si="10"/>
        <v>0</v>
      </c>
      <c r="CX13">
        <f t="shared" si="10"/>
        <v>0</v>
      </c>
      <c r="CY13">
        <f t="shared" si="10"/>
        <v>0</v>
      </c>
      <c r="CZ13">
        <f t="shared" si="10"/>
        <v>0</v>
      </c>
      <c r="DA13">
        <f t="shared" si="10"/>
        <v>0</v>
      </c>
      <c r="DB13">
        <f t="shared" si="10"/>
        <v>0</v>
      </c>
      <c r="DC13">
        <f t="shared" si="11"/>
        <v>0</v>
      </c>
      <c r="DD13">
        <f t="shared" si="12"/>
        <v>0</v>
      </c>
      <c r="DE13">
        <f t="shared" si="12"/>
        <v>0</v>
      </c>
      <c r="DF13">
        <f t="shared" si="12"/>
        <v>0</v>
      </c>
      <c r="DG13">
        <f t="shared" si="12"/>
        <v>0</v>
      </c>
      <c r="DH13">
        <f t="shared" si="12"/>
        <v>0</v>
      </c>
      <c r="DI13">
        <f t="shared" si="12"/>
        <v>0</v>
      </c>
      <c r="DJ13">
        <f t="shared" si="12"/>
        <v>0</v>
      </c>
      <c r="DK13">
        <f t="shared" si="12"/>
        <v>0</v>
      </c>
      <c r="DL13">
        <f t="shared" si="12"/>
        <v>0</v>
      </c>
      <c r="DM13">
        <f t="shared" si="12"/>
        <v>0</v>
      </c>
      <c r="DN13">
        <f t="shared" si="12"/>
        <v>0</v>
      </c>
      <c r="DO13">
        <f t="shared" si="12"/>
        <v>0</v>
      </c>
      <c r="DP13">
        <f t="shared" si="12"/>
        <v>0</v>
      </c>
      <c r="DQ13">
        <f t="shared" si="12"/>
        <v>0</v>
      </c>
      <c r="DR13">
        <f t="shared" si="12"/>
        <v>0</v>
      </c>
      <c r="DS13">
        <f t="shared" si="12"/>
        <v>0</v>
      </c>
      <c r="DT13">
        <f t="shared" si="12"/>
        <v>0</v>
      </c>
      <c r="DU13">
        <f t="shared" si="12"/>
        <v>0</v>
      </c>
      <c r="DV13">
        <f t="shared" si="12"/>
        <v>0</v>
      </c>
      <c r="DW13">
        <f t="shared" si="12"/>
        <v>0</v>
      </c>
      <c r="DX13">
        <f t="shared" si="12"/>
        <v>0</v>
      </c>
      <c r="DY13">
        <f t="shared" si="12"/>
        <v>0</v>
      </c>
      <c r="DZ13">
        <f t="shared" si="12"/>
        <v>0</v>
      </c>
      <c r="EA13">
        <f t="shared" si="12"/>
        <v>0</v>
      </c>
      <c r="EB13">
        <f t="shared" si="12"/>
        <v>0</v>
      </c>
      <c r="EC13">
        <f t="shared" si="12"/>
        <v>0</v>
      </c>
      <c r="ED13">
        <f t="shared" si="12"/>
        <v>0</v>
      </c>
      <c r="EE13">
        <f t="shared" si="12"/>
        <v>0</v>
      </c>
      <c r="EF13">
        <f t="shared" si="12"/>
        <v>0</v>
      </c>
      <c r="EG13">
        <f t="shared" si="12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 t="shared" si="7"/>
        <v>-999</v>
      </c>
      <c r="AT14">
        <f t="shared" si="8"/>
        <v>-999</v>
      </c>
      <c r="AU14">
        <f t="shared" si="8"/>
        <v>-999</v>
      </c>
      <c r="AV14">
        <f t="shared" si="8"/>
        <v>-999</v>
      </c>
      <c r="AW14">
        <f t="shared" si="8"/>
        <v>-999</v>
      </c>
      <c r="AX14">
        <f t="shared" si="8"/>
        <v>-999</v>
      </c>
      <c r="AY14">
        <f t="shared" si="8"/>
        <v>-999</v>
      </c>
      <c r="AZ14">
        <f t="shared" si="8"/>
        <v>-999</v>
      </c>
      <c r="BA14">
        <f t="shared" si="8"/>
        <v>-999</v>
      </c>
      <c r="BB14">
        <f t="shared" si="8"/>
        <v>-999</v>
      </c>
      <c r="BC14">
        <f t="shared" si="8"/>
        <v>-999</v>
      </c>
      <c r="BD14">
        <f t="shared" si="8"/>
        <v>-999</v>
      </c>
      <c r="BE14">
        <f t="shared" si="8"/>
        <v>-999</v>
      </c>
      <c r="BF14">
        <f t="shared" si="8"/>
        <v>-999</v>
      </c>
      <c r="BG14">
        <f t="shared" si="8"/>
        <v>-999</v>
      </c>
      <c r="BH14">
        <f t="shared" si="8"/>
        <v>-999</v>
      </c>
      <c r="BI14">
        <f t="shared" ref="AT14:BW22" si="13">IF(R$4="",BH14,IFERROR(VLOOKUP(R14,Schicht_Tabelle,12,0),-999))</f>
        <v>-999</v>
      </c>
      <c r="BJ14">
        <f t="shared" si="13"/>
        <v>-999</v>
      </c>
      <c r="BK14">
        <f t="shared" si="13"/>
        <v>-999</v>
      </c>
      <c r="BL14">
        <f t="shared" si="13"/>
        <v>-999</v>
      </c>
      <c r="BM14">
        <f t="shared" si="13"/>
        <v>-999</v>
      </c>
      <c r="BN14">
        <f t="shared" si="13"/>
        <v>-999</v>
      </c>
      <c r="BO14">
        <f t="shared" si="13"/>
        <v>-999</v>
      </c>
      <c r="BP14">
        <f t="shared" si="13"/>
        <v>-999</v>
      </c>
      <c r="BQ14">
        <f t="shared" si="13"/>
        <v>-999</v>
      </c>
      <c r="BR14">
        <f t="shared" si="13"/>
        <v>-999</v>
      </c>
      <c r="BS14">
        <f t="shared" si="13"/>
        <v>-999</v>
      </c>
      <c r="BT14">
        <f t="shared" si="13"/>
        <v>-999</v>
      </c>
      <c r="BU14">
        <f t="shared" si="13"/>
        <v>-999</v>
      </c>
      <c r="BV14">
        <f t="shared" si="13"/>
        <v>-999</v>
      </c>
      <c r="BW14">
        <f t="shared" si="13"/>
        <v>-999</v>
      </c>
      <c r="BX14">
        <f t="shared" si="9"/>
        <v>0</v>
      </c>
      <c r="BY14">
        <f t="shared" si="10"/>
        <v>0</v>
      </c>
      <c r="BZ14">
        <f t="shared" si="10"/>
        <v>0</v>
      </c>
      <c r="CA14">
        <f t="shared" si="10"/>
        <v>0</v>
      </c>
      <c r="CB14">
        <f t="shared" si="10"/>
        <v>0</v>
      </c>
      <c r="CC14">
        <f t="shared" si="10"/>
        <v>0</v>
      </c>
      <c r="CD14">
        <f t="shared" si="10"/>
        <v>0</v>
      </c>
      <c r="CE14">
        <f t="shared" si="10"/>
        <v>0</v>
      </c>
      <c r="CF14">
        <f t="shared" si="10"/>
        <v>0</v>
      </c>
      <c r="CG14">
        <f t="shared" si="10"/>
        <v>0</v>
      </c>
      <c r="CH14">
        <f t="shared" si="10"/>
        <v>0</v>
      </c>
      <c r="CI14">
        <f t="shared" si="10"/>
        <v>0</v>
      </c>
      <c r="CJ14">
        <f t="shared" si="10"/>
        <v>0</v>
      </c>
      <c r="CK14">
        <f t="shared" si="10"/>
        <v>0</v>
      </c>
      <c r="CL14">
        <f t="shared" si="10"/>
        <v>0</v>
      </c>
      <c r="CM14">
        <f t="shared" si="10"/>
        <v>0</v>
      </c>
      <c r="CN14">
        <f t="shared" ref="BY14:DB22" si="14">IF(R$4="",CM14,IF(IFERROR(VLOOKUP(R14,Schicht_Tabelle,13,0),0)=1,CM14+1,0))</f>
        <v>0</v>
      </c>
      <c r="CO14">
        <f t="shared" si="14"/>
        <v>0</v>
      </c>
      <c r="CP14">
        <f t="shared" si="14"/>
        <v>0</v>
      </c>
      <c r="CQ14">
        <f t="shared" si="14"/>
        <v>0</v>
      </c>
      <c r="CR14">
        <f t="shared" si="14"/>
        <v>0</v>
      </c>
      <c r="CS14">
        <f t="shared" si="14"/>
        <v>0</v>
      </c>
      <c r="CT14">
        <f t="shared" si="14"/>
        <v>0</v>
      </c>
      <c r="CU14">
        <f t="shared" si="14"/>
        <v>0</v>
      </c>
      <c r="CV14">
        <f t="shared" si="14"/>
        <v>0</v>
      </c>
      <c r="CW14">
        <f t="shared" si="14"/>
        <v>0</v>
      </c>
      <c r="CX14">
        <f t="shared" si="14"/>
        <v>0</v>
      </c>
      <c r="CY14">
        <f t="shared" si="14"/>
        <v>0</v>
      </c>
      <c r="CZ14">
        <f t="shared" si="14"/>
        <v>0</v>
      </c>
      <c r="DA14">
        <f t="shared" si="14"/>
        <v>0</v>
      </c>
      <c r="DB14">
        <f t="shared" si="14"/>
        <v>0</v>
      </c>
      <c r="DC14">
        <f t="shared" si="11"/>
        <v>0</v>
      </c>
      <c r="DD14">
        <f t="shared" si="12"/>
        <v>0</v>
      </c>
      <c r="DE14">
        <f t="shared" si="12"/>
        <v>0</v>
      </c>
      <c r="DF14">
        <f t="shared" si="12"/>
        <v>0</v>
      </c>
      <c r="DG14">
        <f t="shared" si="12"/>
        <v>0</v>
      </c>
      <c r="DH14">
        <f t="shared" si="12"/>
        <v>0</v>
      </c>
      <c r="DI14">
        <f t="shared" si="12"/>
        <v>0</v>
      </c>
      <c r="DJ14">
        <f t="shared" si="12"/>
        <v>0</v>
      </c>
      <c r="DK14">
        <f t="shared" si="12"/>
        <v>0</v>
      </c>
      <c r="DL14">
        <f t="shared" si="12"/>
        <v>0</v>
      </c>
      <c r="DM14">
        <f t="shared" si="12"/>
        <v>0</v>
      </c>
      <c r="DN14">
        <f t="shared" si="12"/>
        <v>0</v>
      </c>
      <c r="DO14">
        <f t="shared" si="12"/>
        <v>0</v>
      </c>
      <c r="DP14">
        <f t="shared" si="12"/>
        <v>0</v>
      </c>
      <c r="DQ14">
        <f t="shared" si="12"/>
        <v>0</v>
      </c>
      <c r="DR14">
        <f t="shared" si="12"/>
        <v>0</v>
      </c>
      <c r="DS14">
        <f t="shared" ref="DD14:EG22" si="15">IF(R$4="",0,N(ROUND(24+IFERROR(VLOOKUP(R14,Schicht_Tabelle,16,0),99)-BH14,2)&lt;Min_Ruhe))</f>
        <v>0</v>
      </c>
      <c r="DT14">
        <f t="shared" si="15"/>
        <v>0</v>
      </c>
      <c r="DU14">
        <f t="shared" si="15"/>
        <v>0</v>
      </c>
      <c r="DV14">
        <f t="shared" si="15"/>
        <v>0</v>
      </c>
      <c r="DW14">
        <f t="shared" si="15"/>
        <v>0</v>
      </c>
      <c r="DX14">
        <f t="shared" si="15"/>
        <v>0</v>
      </c>
      <c r="DY14">
        <f t="shared" si="15"/>
        <v>0</v>
      </c>
      <c r="DZ14">
        <f t="shared" si="15"/>
        <v>0</v>
      </c>
      <c r="EA14">
        <f t="shared" si="15"/>
        <v>0</v>
      </c>
      <c r="EB14">
        <f t="shared" si="15"/>
        <v>0</v>
      </c>
      <c r="EC14">
        <f t="shared" si="15"/>
        <v>0</v>
      </c>
      <c r="ED14">
        <f t="shared" si="15"/>
        <v>0</v>
      </c>
      <c r="EE14">
        <f t="shared" si="15"/>
        <v>0</v>
      </c>
      <c r="EF14">
        <f t="shared" si="15"/>
        <v>0</v>
      </c>
      <c r="EG14">
        <f t="shared" si="15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 t="shared" si="7"/>
        <v>-999</v>
      </c>
      <c r="AT15">
        <f t="shared" si="13"/>
        <v>-999</v>
      </c>
      <c r="AU15">
        <f t="shared" si="13"/>
        <v>-999</v>
      </c>
      <c r="AV15">
        <f t="shared" si="13"/>
        <v>-999</v>
      </c>
      <c r="AW15">
        <f t="shared" si="13"/>
        <v>-999</v>
      </c>
      <c r="AX15">
        <f t="shared" si="13"/>
        <v>-999</v>
      </c>
      <c r="AY15">
        <f t="shared" si="13"/>
        <v>-999</v>
      </c>
      <c r="AZ15">
        <f t="shared" si="13"/>
        <v>-999</v>
      </c>
      <c r="BA15">
        <f t="shared" si="13"/>
        <v>-999</v>
      </c>
      <c r="BB15">
        <f t="shared" si="13"/>
        <v>-999</v>
      </c>
      <c r="BC15">
        <f t="shared" si="13"/>
        <v>-999</v>
      </c>
      <c r="BD15">
        <f t="shared" si="13"/>
        <v>-999</v>
      </c>
      <c r="BE15">
        <f t="shared" si="13"/>
        <v>-999</v>
      </c>
      <c r="BF15">
        <f t="shared" si="13"/>
        <v>-999</v>
      </c>
      <c r="BG15">
        <f t="shared" si="13"/>
        <v>-999</v>
      </c>
      <c r="BH15">
        <f t="shared" si="13"/>
        <v>-999</v>
      </c>
      <c r="BI15">
        <f t="shared" si="13"/>
        <v>-999</v>
      </c>
      <c r="BJ15">
        <f t="shared" si="13"/>
        <v>-999</v>
      </c>
      <c r="BK15">
        <f t="shared" si="13"/>
        <v>-999</v>
      </c>
      <c r="BL15">
        <f t="shared" si="13"/>
        <v>-999</v>
      </c>
      <c r="BM15">
        <f t="shared" si="13"/>
        <v>-999</v>
      </c>
      <c r="BN15">
        <f t="shared" si="13"/>
        <v>-999</v>
      </c>
      <c r="BO15">
        <f t="shared" si="13"/>
        <v>-999</v>
      </c>
      <c r="BP15">
        <f t="shared" si="13"/>
        <v>-999</v>
      </c>
      <c r="BQ15">
        <f t="shared" si="13"/>
        <v>-999</v>
      </c>
      <c r="BR15">
        <f t="shared" si="13"/>
        <v>-999</v>
      </c>
      <c r="BS15">
        <f t="shared" si="13"/>
        <v>-999</v>
      </c>
      <c r="BT15">
        <f t="shared" si="13"/>
        <v>-999</v>
      </c>
      <c r="BU15">
        <f t="shared" si="13"/>
        <v>-999</v>
      </c>
      <c r="BV15">
        <f t="shared" si="13"/>
        <v>-999</v>
      </c>
      <c r="BW15">
        <f t="shared" si="13"/>
        <v>-999</v>
      </c>
      <c r="BX15">
        <f t="shared" si="9"/>
        <v>0</v>
      </c>
      <c r="BY15">
        <f t="shared" si="14"/>
        <v>0</v>
      </c>
      <c r="BZ15">
        <f t="shared" si="14"/>
        <v>0</v>
      </c>
      <c r="CA15">
        <f t="shared" si="14"/>
        <v>0</v>
      </c>
      <c r="CB15">
        <f t="shared" si="14"/>
        <v>0</v>
      </c>
      <c r="CC15">
        <f t="shared" si="14"/>
        <v>0</v>
      </c>
      <c r="CD15">
        <f t="shared" si="14"/>
        <v>0</v>
      </c>
      <c r="CE15">
        <f t="shared" si="14"/>
        <v>0</v>
      </c>
      <c r="CF15">
        <f t="shared" si="14"/>
        <v>0</v>
      </c>
      <c r="CG15">
        <f t="shared" si="14"/>
        <v>0</v>
      </c>
      <c r="CH15">
        <f t="shared" si="14"/>
        <v>0</v>
      </c>
      <c r="CI15">
        <f t="shared" si="14"/>
        <v>0</v>
      </c>
      <c r="CJ15">
        <f t="shared" si="14"/>
        <v>0</v>
      </c>
      <c r="CK15">
        <f t="shared" si="14"/>
        <v>0</v>
      </c>
      <c r="CL15">
        <f t="shared" si="14"/>
        <v>0</v>
      </c>
      <c r="CM15">
        <f t="shared" si="14"/>
        <v>0</v>
      </c>
      <c r="CN15">
        <f t="shared" si="14"/>
        <v>0</v>
      </c>
      <c r="CO15">
        <f t="shared" si="14"/>
        <v>0</v>
      </c>
      <c r="CP15">
        <f t="shared" si="14"/>
        <v>0</v>
      </c>
      <c r="CQ15">
        <f t="shared" si="14"/>
        <v>0</v>
      </c>
      <c r="CR15">
        <f t="shared" si="14"/>
        <v>0</v>
      </c>
      <c r="CS15">
        <f t="shared" si="14"/>
        <v>0</v>
      </c>
      <c r="CT15">
        <f t="shared" si="14"/>
        <v>0</v>
      </c>
      <c r="CU15">
        <f t="shared" si="14"/>
        <v>0</v>
      </c>
      <c r="CV15">
        <f t="shared" si="14"/>
        <v>0</v>
      </c>
      <c r="CW15">
        <f t="shared" si="14"/>
        <v>0</v>
      </c>
      <c r="CX15">
        <f t="shared" si="14"/>
        <v>0</v>
      </c>
      <c r="CY15">
        <f t="shared" si="14"/>
        <v>0</v>
      </c>
      <c r="CZ15">
        <f t="shared" si="14"/>
        <v>0</v>
      </c>
      <c r="DA15">
        <f t="shared" si="14"/>
        <v>0</v>
      </c>
      <c r="DB15">
        <f t="shared" si="14"/>
        <v>0</v>
      </c>
      <c r="DC15">
        <f t="shared" si="11"/>
        <v>0</v>
      </c>
      <c r="DD15">
        <f t="shared" si="15"/>
        <v>0</v>
      </c>
      <c r="DE15">
        <f t="shared" si="15"/>
        <v>0</v>
      </c>
      <c r="DF15">
        <f t="shared" si="15"/>
        <v>0</v>
      </c>
      <c r="DG15">
        <f t="shared" si="15"/>
        <v>0</v>
      </c>
      <c r="DH15">
        <f t="shared" si="15"/>
        <v>0</v>
      </c>
      <c r="DI15">
        <f t="shared" si="15"/>
        <v>0</v>
      </c>
      <c r="DJ15">
        <f t="shared" si="15"/>
        <v>0</v>
      </c>
      <c r="DK15">
        <f t="shared" si="15"/>
        <v>0</v>
      </c>
      <c r="DL15">
        <f t="shared" si="15"/>
        <v>0</v>
      </c>
      <c r="DM15">
        <f t="shared" si="15"/>
        <v>0</v>
      </c>
      <c r="DN15">
        <f t="shared" si="15"/>
        <v>0</v>
      </c>
      <c r="DO15">
        <f t="shared" si="15"/>
        <v>0</v>
      </c>
      <c r="DP15">
        <f t="shared" si="15"/>
        <v>0</v>
      </c>
      <c r="DQ15">
        <f t="shared" si="15"/>
        <v>0</v>
      </c>
      <c r="DR15">
        <f t="shared" si="15"/>
        <v>0</v>
      </c>
      <c r="DS15">
        <f t="shared" si="15"/>
        <v>0</v>
      </c>
      <c r="DT15">
        <f t="shared" si="15"/>
        <v>0</v>
      </c>
      <c r="DU15">
        <f t="shared" si="15"/>
        <v>0</v>
      </c>
      <c r="DV15">
        <f t="shared" si="15"/>
        <v>0</v>
      </c>
      <c r="DW15">
        <f t="shared" si="15"/>
        <v>0</v>
      </c>
      <c r="DX15">
        <f t="shared" si="15"/>
        <v>0</v>
      </c>
      <c r="DY15">
        <f t="shared" si="15"/>
        <v>0</v>
      </c>
      <c r="DZ15">
        <f t="shared" si="15"/>
        <v>0</v>
      </c>
      <c r="EA15">
        <f t="shared" si="15"/>
        <v>0</v>
      </c>
      <c r="EB15">
        <f t="shared" si="15"/>
        <v>0</v>
      </c>
      <c r="EC15">
        <f t="shared" si="15"/>
        <v>0</v>
      </c>
      <c r="ED15">
        <f t="shared" si="15"/>
        <v>0</v>
      </c>
      <c r="EE15">
        <f t="shared" si="15"/>
        <v>0</v>
      </c>
      <c r="EF15">
        <f t="shared" si="15"/>
        <v>0</v>
      </c>
      <c r="EG15">
        <f t="shared" si="15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6">IF(OR($A16="",AK$5=""),"",COUNTIF($B16:$AF16,AK$5))</f>
        <v/>
      </c>
      <c r="AL16" s="55" t="str">
        <f t="shared" si="16"/>
        <v/>
      </c>
      <c r="AM16" s="55" t="str">
        <f t="shared" si="16"/>
        <v/>
      </c>
      <c r="AN16" s="55" t="str">
        <f t="shared" si="16"/>
        <v/>
      </c>
      <c r="AO16" s="55" t="str">
        <f t="shared" si="16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 t="shared" si="7"/>
        <v>-999</v>
      </c>
      <c r="AT16">
        <f t="shared" si="13"/>
        <v>-999</v>
      </c>
      <c r="AU16">
        <f t="shared" si="13"/>
        <v>-999</v>
      </c>
      <c r="AV16">
        <f t="shared" si="13"/>
        <v>-999</v>
      </c>
      <c r="AW16">
        <f t="shared" si="13"/>
        <v>-999</v>
      </c>
      <c r="AX16">
        <f t="shared" si="13"/>
        <v>-999</v>
      </c>
      <c r="AY16">
        <f t="shared" si="13"/>
        <v>-999</v>
      </c>
      <c r="AZ16">
        <f t="shared" si="13"/>
        <v>-999</v>
      </c>
      <c r="BA16">
        <f t="shared" si="13"/>
        <v>-999</v>
      </c>
      <c r="BB16">
        <f t="shared" si="13"/>
        <v>-999</v>
      </c>
      <c r="BC16">
        <f t="shared" si="13"/>
        <v>-999</v>
      </c>
      <c r="BD16">
        <f t="shared" si="13"/>
        <v>-999</v>
      </c>
      <c r="BE16">
        <f t="shared" si="13"/>
        <v>-999</v>
      </c>
      <c r="BF16">
        <f t="shared" si="13"/>
        <v>-999</v>
      </c>
      <c r="BG16">
        <f t="shared" si="13"/>
        <v>-999</v>
      </c>
      <c r="BH16">
        <f t="shared" si="13"/>
        <v>-999</v>
      </c>
      <c r="BI16">
        <f t="shared" si="13"/>
        <v>-999</v>
      </c>
      <c r="BJ16">
        <f t="shared" si="13"/>
        <v>-999</v>
      </c>
      <c r="BK16">
        <f t="shared" si="13"/>
        <v>-999</v>
      </c>
      <c r="BL16">
        <f t="shared" si="13"/>
        <v>-999</v>
      </c>
      <c r="BM16">
        <f t="shared" si="13"/>
        <v>-999</v>
      </c>
      <c r="BN16">
        <f t="shared" si="13"/>
        <v>-999</v>
      </c>
      <c r="BO16">
        <f t="shared" si="13"/>
        <v>-999</v>
      </c>
      <c r="BP16">
        <f t="shared" si="13"/>
        <v>-999</v>
      </c>
      <c r="BQ16">
        <f t="shared" si="13"/>
        <v>-999</v>
      </c>
      <c r="BR16">
        <f t="shared" si="13"/>
        <v>-999</v>
      </c>
      <c r="BS16">
        <f t="shared" si="13"/>
        <v>-999</v>
      </c>
      <c r="BT16">
        <f t="shared" si="13"/>
        <v>-999</v>
      </c>
      <c r="BU16">
        <f t="shared" si="13"/>
        <v>-999</v>
      </c>
      <c r="BV16">
        <f t="shared" si="13"/>
        <v>-999</v>
      </c>
      <c r="BW16">
        <f t="shared" si="13"/>
        <v>-999</v>
      </c>
      <c r="BX16">
        <f t="shared" si="9"/>
        <v>0</v>
      </c>
      <c r="BY16">
        <f t="shared" si="14"/>
        <v>0</v>
      </c>
      <c r="BZ16">
        <f t="shared" si="14"/>
        <v>0</v>
      </c>
      <c r="CA16">
        <f t="shared" si="14"/>
        <v>0</v>
      </c>
      <c r="CB16">
        <f t="shared" si="14"/>
        <v>0</v>
      </c>
      <c r="CC16">
        <f t="shared" si="14"/>
        <v>0</v>
      </c>
      <c r="CD16">
        <f t="shared" si="14"/>
        <v>0</v>
      </c>
      <c r="CE16">
        <f t="shared" si="14"/>
        <v>0</v>
      </c>
      <c r="CF16">
        <f t="shared" si="14"/>
        <v>0</v>
      </c>
      <c r="CG16">
        <f t="shared" si="14"/>
        <v>0</v>
      </c>
      <c r="CH16">
        <f t="shared" si="14"/>
        <v>0</v>
      </c>
      <c r="CI16">
        <f t="shared" si="14"/>
        <v>0</v>
      </c>
      <c r="CJ16">
        <f t="shared" si="14"/>
        <v>0</v>
      </c>
      <c r="CK16">
        <f t="shared" si="14"/>
        <v>0</v>
      </c>
      <c r="CL16">
        <f t="shared" si="14"/>
        <v>0</v>
      </c>
      <c r="CM16">
        <f t="shared" si="14"/>
        <v>0</v>
      </c>
      <c r="CN16">
        <f t="shared" si="14"/>
        <v>0</v>
      </c>
      <c r="CO16">
        <f t="shared" si="14"/>
        <v>0</v>
      </c>
      <c r="CP16">
        <f t="shared" si="14"/>
        <v>0</v>
      </c>
      <c r="CQ16">
        <f t="shared" si="14"/>
        <v>0</v>
      </c>
      <c r="CR16">
        <f t="shared" si="14"/>
        <v>0</v>
      </c>
      <c r="CS16">
        <f t="shared" si="14"/>
        <v>0</v>
      </c>
      <c r="CT16">
        <f t="shared" si="14"/>
        <v>0</v>
      </c>
      <c r="CU16">
        <f t="shared" si="14"/>
        <v>0</v>
      </c>
      <c r="CV16">
        <f t="shared" si="14"/>
        <v>0</v>
      </c>
      <c r="CW16">
        <f t="shared" si="14"/>
        <v>0</v>
      </c>
      <c r="CX16">
        <f t="shared" si="14"/>
        <v>0</v>
      </c>
      <c r="CY16">
        <f t="shared" si="14"/>
        <v>0</v>
      </c>
      <c r="CZ16">
        <f t="shared" si="14"/>
        <v>0</v>
      </c>
      <c r="DA16">
        <f t="shared" si="14"/>
        <v>0</v>
      </c>
      <c r="DB16">
        <f t="shared" si="14"/>
        <v>0</v>
      </c>
      <c r="DC16">
        <f t="shared" si="11"/>
        <v>0</v>
      </c>
      <c r="DD16">
        <f t="shared" si="15"/>
        <v>0</v>
      </c>
      <c r="DE16">
        <f t="shared" si="15"/>
        <v>0</v>
      </c>
      <c r="DF16">
        <f t="shared" si="15"/>
        <v>0</v>
      </c>
      <c r="DG16">
        <f t="shared" si="15"/>
        <v>0</v>
      </c>
      <c r="DH16">
        <f t="shared" si="15"/>
        <v>0</v>
      </c>
      <c r="DI16">
        <f t="shared" si="15"/>
        <v>0</v>
      </c>
      <c r="DJ16">
        <f t="shared" si="15"/>
        <v>0</v>
      </c>
      <c r="DK16">
        <f t="shared" si="15"/>
        <v>0</v>
      </c>
      <c r="DL16">
        <f t="shared" si="15"/>
        <v>0</v>
      </c>
      <c r="DM16">
        <f t="shared" si="15"/>
        <v>0</v>
      </c>
      <c r="DN16">
        <f t="shared" si="15"/>
        <v>0</v>
      </c>
      <c r="DO16">
        <f t="shared" si="15"/>
        <v>0</v>
      </c>
      <c r="DP16">
        <f t="shared" si="15"/>
        <v>0</v>
      </c>
      <c r="DQ16">
        <f t="shared" si="15"/>
        <v>0</v>
      </c>
      <c r="DR16">
        <f t="shared" si="15"/>
        <v>0</v>
      </c>
      <c r="DS16">
        <f t="shared" si="15"/>
        <v>0</v>
      </c>
      <c r="DT16">
        <f t="shared" si="15"/>
        <v>0</v>
      </c>
      <c r="DU16">
        <f t="shared" si="15"/>
        <v>0</v>
      </c>
      <c r="DV16">
        <f t="shared" si="15"/>
        <v>0</v>
      </c>
      <c r="DW16">
        <f t="shared" si="15"/>
        <v>0</v>
      </c>
      <c r="DX16">
        <f t="shared" si="15"/>
        <v>0</v>
      </c>
      <c r="DY16">
        <f t="shared" si="15"/>
        <v>0</v>
      </c>
      <c r="DZ16">
        <f t="shared" si="15"/>
        <v>0</v>
      </c>
      <c r="EA16">
        <f t="shared" si="15"/>
        <v>0</v>
      </c>
      <c r="EB16">
        <f t="shared" si="15"/>
        <v>0</v>
      </c>
      <c r="EC16">
        <f t="shared" si="15"/>
        <v>0</v>
      </c>
      <c r="ED16">
        <f t="shared" si="15"/>
        <v>0</v>
      </c>
      <c r="EE16">
        <f t="shared" si="15"/>
        <v>0</v>
      </c>
      <c r="EF16">
        <f t="shared" si="15"/>
        <v>0</v>
      </c>
      <c r="EG16">
        <f t="shared" si="15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6"/>
        <v/>
      </c>
      <c r="AL17" s="55" t="str">
        <f t="shared" si="16"/>
        <v/>
      </c>
      <c r="AM17" s="55" t="str">
        <f t="shared" si="16"/>
        <v/>
      </c>
      <c r="AN17" s="55" t="str">
        <f t="shared" si="16"/>
        <v/>
      </c>
      <c r="AO17" s="55" t="str">
        <f t="shared" si="16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 t="shared" si="7"/>
        <v>-999</v>
      </c>
      <c r="AT17">
        <f t="shared" si="13"/>
        <v>-999</v>
      </c>
      <c r="AU17">
        <f t="shared" si="13"/>
        <v>-999</v>
      </c>
      <c r="AV17">
        <f t="shared" si="13"/>
        <v>-999</v>
      </c>
      <c r="AW17">
        <f t="shared" si="13"/>
        <v>-999</v>
      </c>
      <c r="AX17">
        <f t="shared" si="13"/>
        <v>-999</v>
      </c>
      <c r="AY17">
        <f t="shared" si="13"/>
        <v>-999</v>
      </c>
      <c r="AZ17">
        <f t="shared" si="13"/>
        <v>-999</v>
      </c>
      <c r="BA17">
        <f t="shared" si="13"/>
        <v>-999</v>
      </c>
      <c r="BB17">
        <f t="shared" si="13"/>
        <v>-999</v>
      </c>
      <c r="BC17">
        <f t="shared" si="13"/>
        <v>-999</v>
      </c>
      <c r="BD17">
        <f t="shared" si="13"/>
        <v>-999</v>
      </c>
      <c r="BE17">
        <f t="shared" si="13"/>
        <v>-999</v>
      </c>
      <c r="BF17">
        <f t="shared" si="13"/>
        <v>-999</v>
      </c>
      <c r="BG17">
        <f t="shared" si="13"/>
        <v>-999</v>
      </c>
      <c r="BH17">
        <f t="shared" si="13"/>
        <v>-999</v>
      </c>
      <c r="BI17">
        <f t="shared" si="13"/>
        <v>-999</v>
      </c>
      <c r="BJ17">
        <f t="shared" si="13"/>
        <v>-999</v>
      </c>
      <c r="BK17">
        <f t="shared" si="13"/>
        <v>-999</v>
      </c>
      <c r="BL17">
        <f t="shared" si="13"/>
        <v>-999</v>
      </c>
      <c r="BM17">
        <f t="shared" si="13"/>
        <v>-999</v>
      </c>
      <c r="BN17">
        <f t="shared" si="13"/>
        <v>-999</v>
      </c>
      <c r="BO17">
        <f t="shared" si="13"/>
        <v>-999</v>
      </c>
      <c r="BP17">
        <f t="shared" si="13"/>
        <v>-999</v>
      </c>
      <c r="BQ17">
        <f t="shared" si="13"/>
        <v>-999</v>
      </c>
      <c r="BR17">
        <f t="shared" si="13"/>
        <v>-999</v>
      </c>
      <c r="BS17">
        <f t="shared" si="13"/>
        <v>-999</v>
      </c>
      <c r="BT17">
        <f t="shared" si="13"/>
        <v>-999</v>
      </c>
      <c r="BU17">
        <f t="shared" si="13"/>
        <v>-999</v>
      </c>
      <c r="BV17">
        <f t="shared" si="13"/>
        <v>-999</v>
      </c>
      <c r="BW17">
        <f t="shared" si="13"/>
        <v>-999</v>
      </c>
      <c r="BX17">
        <f t="shared" si="9"/>
        <v>0</v>
      </c>
      <c r="BY17">
        <f t="shared" si="14"/>
        <v>0</v>
      </c>
      <c r="BZ17">
        <f t="shared" si="14"/>
        <v>0</v>
      </c>
      <c r="CA17">
        <f t="shared" si="14"/>
        <v>0</v>
      </c>
      <c r="CB17">
        <f t="shared" si="14"/>
        <v>0</v>
      </c>
      <c r="CC17">
        <f t="shared" si="14"/>
        <v>0</v>
      </c>
      <c r="CD17">
        <f t="shared" si="14"/>
        <v>0</v>
      </c>
      <c r="CE17">
        <f t="shared" si="14"/>
        <v>0</v>
      </c>
      <c r="CF17">
        <f t="shared" si="14"/>
        <v>0</v>
      </c>
      <c r="CG17">
        <f t="shared" si="14"/>
        <v>0</v>
      </c>
      <c r="CH17">
        <f t="shared" si="14"/>
        <v>0</v>
      </c>
      <c r="CI17">
        <f t="shared" si="14"/>
        <v>0</v>
      </c>
      <c r="CJ17">
        <f t="shared" si="14"/>
        <v>0</v>
      </c>
      <c r="CK17">
        <f t="shared" si="14"/>
        <v>0</v>
      </c>
      <c r="CL17">
        <f t="shared" si="14"/>
        <v>0</v>
      </c>
      <c r="CM17">
        <f t="shared" si="14"/>
        <v>0</v>
      </c>
      <c r="CN17">
        <f t="shared" si="14"/>
        <v>0</v>
      </c>
      <c r="CO17">
        <f t="shared" si="14"/>
        <v>0</v>
      </c>
      <c r="CP17">
        <f t="shared" si="14"/>
        <v>0</v>
      </c>
      <c r="CQ17">
        <f t="shared" si="14"/>
        <v>0</v>
      </c>
      <c r="CR17">
        <f t="shared" si="14"/>
        <v>0</v>
      </c>
      <c r="CS17">
        <f t="shared" si="14"/>
        <v>0</v>
      </c>
      <c r="CT17">
        <f t="shared" si="14"/>
        <v>0</v>
      </c>
      <c r="CU17">
        <f t="shared" si="14"/>
        <v>0</v>
      </c>
      <c r="CV17">
        <f t="shared" si="14"/>
        <v>0</v>
      </c>
      <c r="CW17">
        <f t="shared" si="14"/>
        <v>0</v>
      </c>
      <c r="CX17">
        <f t="shared" si="14"/>
        <v>0</v>
      </c>
      <c r="CY17">
        <f t="shared" si="14"/>
        <v>0</v>
      </c>
      <c r="CZ17">
        <f t="shared" si="14"/>
        <v>0</v>
      </c>
      <c r="DA17">
        <f t="shared" si="14"/>
        <v>0</v>
      </c>
      <c r="DB17">
        <f t="shared" si="14"/>
        <v>0</v>
      </c>
      <c r="DC17">
        <f t="shared" si="11"/>
        <v>0</v>
      </c>
      <c r="DD17">
        <f t="shared" si="15"/>
        <v>0</v>
      </c>
      <c r="DE17">
        <f t="shared" si="15"/>
        <v>0</v>
      </c>
      <c r="DF17">
        <f t="shared" si="15"/>
        <v>0</v>
      </c>
      <c r="DG17">
        <f t="shared" si="15"/>
        <v>0</v>
      </c>
      <c r="DH17">
        <f t="shared" si="15"/>
        <v>0</v>
      </c>
      <c r="DI17">
        <f t="shared" si="15"/>
        <v>0</v>
      </c>
      <c r="DJ17">
        <f t="shared" si="15"/>
        <v>0</v>
      </c>
      <c r="DK17">
        <f t="shared" si="15"/>
        <v>0</v>
      </c>
      <c r="DL17">
        <f t="shared" si="15"/>
        <v>0</v>
      </c>
      <c r="DM17">
        <f t="shared" si="15"/>
        <v>0</v>
      </c>
      <c r="DN17">
        <f t="shared" si="15"/>
        <v>0</v>
      </c>
      <c r="DO17">
        <f t="shared" si="15"/>
        <v>0</v>
      </c>
      <c r="DP17">
        <f t="shared" si="15"/>
        <v>0</v>
      </c>
      <c r="DQ17">
        <f t="shared" si="15"/>
        <v>0</v>
      </c>
      <c r="DR17">
        <f t="shared" si="15"/>
        <v>0</v>
      </c>
      <c r="DS17">
        <f t="shared" si="15"/>
        <v>0</v>
      </c>
      <c r="DT17">
        <f t="shared" si="15"/>
        <v>0</v>
      </c>
      <c r="DU17">
        <f t="shared" si="15"/>
        <v>0</v>
      </c>
      <c r="DV17">
        <f t="shared" si="15"/>
        <v>0</v>
      </c>
      <c r="DW17">
        <f t="shared" si="15"/>
        <v>0</v>
      </c>
      <c r="DX17">
        <f t="shared" si="15"/>
        <v>0</v>
      </c>
      <c r="DY17">
        <f t="shared" si="15"/>
        <v>0</v>
      </c>
      <c r="DZ17">
        <f t="shared" si="15"/>
        <v>0</v>
      </c>
      <c r="EA17">
        <f t="shared" si="15"/>
        <v>0</v>
      </c>
      <c r="EB17">
        <f t="shared" si="15"/>
        <v>0</v>
      </c>
      <c r="EC17">
        <f t="shared" si="15"/>
        <v>0</v>
      </c>
      <c r="ED17">
        <f t="shared" si="15"/>
        <v>0</v>
      </c>
      <c r="EE17">
        <f t="shared" si="15"/>
        <v>0</v>
      </c>
      <c r="EF17">
        <f t="shared" si="15"/>
        <v>0</v>
      </c>
      <c r="EG17">
        <f t="shared" si="15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6"/>
        <v/>
      </c>
      <c r="AL18" s="55" t="str">
        <f t="shared" si="16"/>
        <v/>
      </c>
      <c r="AM18" s="55" t="str">
        <f t="shared" si="16"/>
        <v/>
      </c>
      <c r="AN18" s="55" t="str">
        <f t="shared" si="16"/>
        <v/>
      </c>
      <c r="AO18" s="55" t="str">
        <f t="shared" si="16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 t="shared" si="7"/>
        <v>-999</v>
      </c>
      <c r="AT18">
        <f t="shared" si="13"/>
        <v>-999</v>
      </c>
      <c r="AU18">
        <f t="shared" si="13"/>
        <v>-999</v>
      </c>
      <c r="AV18">
        <f t="shared" si="13"/>
        <v>-999</v>
      </c>
      <c r="AW18">
        <f t="shared" si="13"/>
        <v>-999</v>
      </c>
      <c r="AX18">
        <f t="shared" si="13"/>
        <v>-999</v>
      </c>
      <c r="AY18">
        <f t="shared" si="13"/>
        <v>-999</v>
      </c>
      <c r="AZ18">
        <f t="shared" si="13"/>
        <v>-999</v>
      </c>
      <c r="BA18">
        <f t="shared" si="13"/>
        <v>-999</v>
      </c>
      <c r="BB18">
        <f t="shared" si="13"/>
        <v>-999</v>
      </c>
      <c r="BC18">
        <f t="shared" si="13"/>
        <v>-999</v>
      </c>
      <c r="BD18">
        <f t="shared" si="13"/>
        <v>-999</v>
      </c>
      <c r="BE18">
        <f t="shared" si="13"/>
        <v>-999</v>
      </c>
      <c r="BF18">
        <f t="shared" si="13"/>
        <v>-999</v>
      </c>
      <c r="BG18">
        <f t="shared" si="13"/>
        <v>-999</v>
      </c>
      <c r="BH18">
        <f t="shared" si="13"/>
        <v>-999</v>
      </c>
      <c r="BI18">
        <f t="shared" si="13"/>
        <v>-999</v>
      </c>
      <c r="BJ18">
        <f t="shared" si="13"/>
        <v>-999</v>
      </c>
      <c r="BK18">
        <f t="shared" si="13"/>
        <v>-999</v>
      </c>
      <c r="BL18">
        <f t="shared" si="13"/>
        <v>-999</v>
      </c>
      <c r="BM18">
        <f t="shared" si="13"/>
        <v>-999</v>
      </c>
      <c r="BN18">
        <f t="shared" si="13"/>
        <v>-999</v>
      </c>
      <c r="BO18">
        <f t="shared" si="13"/>
        <v>-999</v>
      </c>
      <c r="BP18">
        <f t="shared" si="13"/>
        <v>-999</v>
      </c>
      <c r="BQ18">
        <f t="shared" si="13"/>
        <v>-999</v>
      </c>
      <c r="BR18">
        <f t="shared" si="13"/>
        <v>-999</v>
      </c>
      <c r="BS18">
        <f t="shared" si="13"/>
        <v>-999</v>
      </c>
      <c r="BT18">
        <f t="shared" si="13"/>
        <v>-999</v>
      </c>
      <c r="BU18">
        <f t="shared" si="13"/>
        <v>-999</v>
      </c>
      <c r="BV18">
        <f t="shared" si="13"/>
        <v>-999</v>
      </c>
      <c r="BW18">
        <f t="shared" si="13"/>
        <v>-999</v>
      </c>
      <c r="BX18">
        <f t="shared" si="9"/>
        <v>0</v>
      </c>
      <c r="BY18">
        <f t="shared" si="14"/>
        <v>0</v>
      </c>
      <c r="BZ18">
        <f t="shared" si="14"/>
        <v>0</v>
      </c>
      <c r="CA18">
        <f t="shared" si="14"/>
        <v>0</v>
      </c>
      <c r="CB18">
        <f t="shared" si="14"/>
        <v>0</v>
      </c>
      <c r="CC18">
        <f t="shared" si="14"/>
        <v>0</v>
      </c>
      <c r="CD18">
        <f t="shared" si="14"/>
        <v>0</v>
      </c>
      <c r="CE18">
        <f t="shared" si="14"/>
        <v>0</v>
      </c>
      <c r="CF18">
        <f t="shared" si="14"/>
        <v>0</v>
      </c>
      <c r="CG18">
        <f t="shared" si="14"/>
        <v>0</v>
      </c>
      <c r="CH18">
        <f t="shared" si="14"/>
        <v>0</v>
      </c>
      <c r="CI18">
        <f t="shared" si="14"/>
        <v>0</v>
      </c>
      <c r="CJ18">
        <f t="shared" si="14"/>
        <v>0</v>
      </c>
      <c r="CK18">
        <f t="shared" si="14"/>
        <v>0</v>
      </c>
      <c r="CL18">
        <f t="shared" si="14"/>
        <v>0</v>
      </c>
      <c r="CM18">
        <f t="shared" si="14"/>
        <v>0</v>
      </c>
      <c r="CN18">
        <f t="shared" si="14"/>
        <v>0</v>
      </c>
      <c r="CO18">
        <f t="shared" si="14"/>
        <v>0</v>
      </c>
      <c r="CP18">
        <f t="shared" si="14"/>
        <v>0</v>
      </c>
      <c r="CQ18">
        <f t="shared" si="14"/>
        <v>0</v>
      </c>
      <c r="CR18">
        <f t="shared" si="14"/>
        <v>0</v>
      </c>
      <c r="CS18">
        <f t="shared" si="14"/>
        <v>0</v>
      </c>
      <c r="CT18">
        <f t="shared" si="14"/>
        <v>0</v>
      </c>
      <c r="CU18">
        <f t="shared" si="14"/>
        <v>0</v>
      </c>
      <c r="CV18">
        <f t="shared" si="14"/>
        <v>0</v>
      </c>
      <c r="CW18">
        <f t="shared" si="14"/>
        <v>0</v>
      </c>
      <c r="CX18">
        <f t="shared" si="14"/>
        <v>0</v>
      </c>
      <c r="CY18">
        <f t="shared" si="14"/>
        <v>0</v>
      </c>
      <c r="CZ18">
        <f t="shared" si="14"/>
        <v>0</v>
      </c>
      <c r="DA18">
        <f t="shared" si="14"/>
        <v>0</v>
      </c>
      <c r="DB18">
        <f t="shared" si="14"/>
        <v>0</v>
      </c>
      <c r="DC18">
        <f t="shared" si="11"/>
        <v>0</v>
      </c>
      <c r="DD18">
        <f t="shared" si="15"/>
        <v>0</v>
      </c>
      <c r="DE18">
        <f t="shared" si="15"/>
        <v>0</v>
      </c>
      <c r="DF18">
        <f t="shared" si="15"/>
        <v>0</v>
      </c>
      <c r="DG18">
        <f t="shared" si="15"/>
        <v>0</v>
      </c>
      <c r="DH18">
        <f t="shared" si="15"/>
        <v>0</v>
      </c>
      <c r="DI18">
        <f t="shared" si="15"/>
        <v>0</v>
      </c>
      <c r="DJ18">
        <f t="shared" si="15"/>
        <v>0</v>
      </c>
      <c r="DK18">
        <f t="shared" si="15"/>
        <v>0</v>
      </c>
      <c r="DL18">
        <f t="shared" si="15"/>
        <v>0</v>
      </c>
      <c r="DM18">
        <f t="shared" si="15"/>
        <v>0</v>
      </c>
      <c r="DN18">
        <f t="shared" si="15"/>
        <v>0</v>
      </c>
      <c r="DO18">
        <f t="shared" si="15"/>
        <v>0</v>
      </c>
      <c r="DP18">
        <f t="shared" si="15"/>
        <v>0</v>
      </c>
      <c r="DQ18">
        <f t="shared" si="15"/>
        <v>0</v>
      </c>
      <c r="DR18">
        <f t="shared" si="15"/>
        <v>0</v>
      </c>
      <c r="DS18">
        <f t="shared" si="15"/>
        <v>0</v>
      </c>
      <c r="DT18">
        <f t="shared" si="15"/>
        <v>0</v>
      </c>
      <c r="DU18">
        <f t="shared" si="15"/>
        <v>0</v>
      </c>
      <c r="DV18">
        <f t="shared" si="15"/>
        <v>0</v>
      </c>
      <c r="DW18">
        <f t="shared" si="15"/>
        <v>0</v>
      </c>
      <c r="DX18">
        <f t="shared" si="15"/>
        <v>0</v>
      </c>
      <c r="DY18">
        <f t="shared" si="15"/>
        <v>0</v>
      </c>
      <c r="DZ18">
        <f t="shared" si="15"/>
        <v>0</v>
      </c>
      <c r="EA18">
        <f t="shared" si="15"/>
        <v>0</v>
      </c>
      <c r="EB18">
        <f t="shared" si="15"/>
        <v>0</v>
      </c>
      <c r="EC18">
        <f t="shared" si="15"/>
        <v>0</v>
      </c>
      <c r="ED18">
        <f t="shared" si="15"/>
        <v>0</v>
      </c>
      <c r="EE18">
        <f t="shared" si="15"/>
        <v>0</v>
      </c>
      <c r="EF18">
        <f t="shared" si="15"/>
        <v>0</v>
      </c>
      <c r="EG18">
        <f t="shared" si="15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6"/>
        <v/>
      </c>
      <c r="AL19" s="55" t="str">
        <f t="shared" si="16"/>
        <v/>
      </c>
      <c r="AM19" s="55" t="str">
        <f t="shared" si="16"/>
        <v/>
      </c>
      <c r="AN19" s="55" t="str">
        <f t="shared" si="16"/>
        <v/>
      </c>
      <c r="AO19" s="55" t="str">
        <f t="shared" si="16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 t="shared" si="7"/>
        <v>-999</v>
      </c>
      <c r="AT19">
        <f t="shared" si="13"/>
        <v>-999</v>
      </c>
      <c r="AU19">
        <f t="shared" si="13"/>
        <v>-999</v>
      </c>
      <c r="AV19">
        <f t="shared" si="13"/>
        <v>-999</v>
      </c>
      <c r="AW19">
        <f t="shared" si="13"/>
        <v>-999</v>
      </c>
      <c r="AX19">
        <f t="shared" si="13"/>
        <v>-999</v>
      </c>
      <c r="AY19">
        <f t="shared" si="13"/>
        <v>-999</v>
      </c>
      <c r="AZ19">
        <f t="shared" si="13"/>
        <v>-999</v>
      </c>
      <c r="BA19">
        <f t="shared" si="13"/>
        <v>-999</v>
      </c>
      <c r="BB19">
        <f t="shared" si="13"/>
        <v>-999</v>
      </c>
      <c r="BC19">
        <f t="shared" si="13"/>
        <v>-999</v>
      </c>
      <c r="BD19">
        <f t="shared" si="13"/>
        <v>-999</v>
      </c>
      <c r="BE19">
        <f t="shared" si="13"/>
        <v>-999</v>
      </c>
      <c r="BF19">
        <f t="shared" si="13"/>
        <v>-999</v>
      </c>
      <c r="BG19">
        <f t="shared" si="13"/>
        <v>-999</v>
      </c>
      <c r="BH19">
        <f t="shared" si="13"/>
        <v>-999</v>
      </c>
      <c r="BI19">
        <f t="shared" si="13"/>
        <v>-999</v>
      </c>
      <c r="BJ19">
        <f t="shared" si="13"/>
        <v>-999</v>
      </c>
      <c r="BK19">
        <f t="shared" si="13"/>
        <v>-999</v>
      </c>
      <c r="BL19">
        <f t="shared" si="13"/>
        <v>-999</v>
      </c>
      <c r="BM19">
        <f t="shared" si="13"/>
        <v>-999</v>
      </c>
      <c r="BN19">
        <f t="shared" si="13"/>
        <v>-999</v>
      </c>
      <c r="BO19">
        <f t="shared" si="13"/>
        <v>-999</v>
      </c>
      <c r="BP19">
        <f t="shared" si="13"/>
        <v>-999</v>
      </c>
      <c r="BQ19">
        <f t="shared" si="13"/>
        <v>-999</v>
      </c>
      <c r="BR19">
        <f t="shared" si="13"/>
        <v>-999</v>
      </c>
      <c r="BS19">
        <f t="shared" si="13"/>
        <v>-999</v>
      </c>
      <c r="BT19">
        <f t="shared" si="13"/>
        <v>-999</v>
      </c>
      <c r="BU19">
        <f t="shared" si="13"/>
        <v>-999</v>
      </c>
      <c r="BV19">
        <f t="shared" si="13"/>
        <v>-999</v>
      </c>
      <c r="BW19">
        <f t="shared" si="13"/>
        <v>-999</v>
      </c>
      <c r="BX19">
        <f t="shared" si="9"/>
        <v>0</v>
      </c>
      <c r="BY19">
        <f t="shared" si="14"/>
        <v>0</v>
      </c>
      <c r="BZ19">
        <f t="shared" si="14"/>
        <v>0</v>
      </c>
      <c r="CA19">
        <f t="shared" si="14"/>
        <v>0</v>
      </c>
      <c r="CB19">
        <f t="shared" si="14"/>
        <v>0</v>
      </c>
      <c r="CC19">
        <f t="shared" si="14"/>
        <v>0</v>
      </c>
      <c r="CD19">
        <f t="shared" si="14"/>
        <v>0</v>
      </c>
      <c r="CE19">
        <f t="shared" si="14"/>
        <v>0</v>
      </c>
      <c r="CF19">
        <f t="shared" si="14"/>
        <v>0</v>
      </c>
      <c r="CG19">
        <f t="shared" si="14"/>
        <v>0</v>
      </c>
      <c r="CH19">
        <f t="shared" si="14"/>
        <v>0</v>
      </c>
      <c r="CI19">
        <f t="shared" si="14"/>
        <v>0</v>
      </c>
      <c r="CJ19">
        <f t="shared" si="14"/>
        <v>0</v>
      </c>
      <c r="CK19">
        <f t="shared" si="14"/>
        <v>0</v>
      </c>
      <c r="CL19">
        <f t="shared" si="14"/>
        <v>0</v>
      </c>
      <c r="CM19">
        <f t="shared" si="14"/>
        <v>0</v>
      </c>
      <c r="CN19">
        <f t="shared" si="14"/>
        <v>0</v>
      </c>
      <c r="CO19">
        <f t="shared" si="14"/>
        <v>0</v>
      </c>
      <c r="CP19">
        <f t="shared" si="14"/>
        <v>0</v>
      </c>
      <c r="CQ19">
        <f t="shared" si="14"/>
        <v>0</v>
      </c>
      <c r="CR19">
        <f t="shared" si="14"/>
        <v>0</v>
      </c>
      <c r="CS19">
        <f t="shared" si="14"/>
        <v>0</v>
      </c>
      <c r="CT19">
        <f t="shared" si="14"/>
        <v>0</v>
      </c>
      <c r="CU19">
        <f t="shared" si="14"/>
        <v>0</v>
      </c>
      <c r="CV19">
        <f t="shared" si="14"/>
        <v>0</v>
      </c>
      <c r="CW19">
        <f t="shared" si="14"/>
        <v>0</v>
      </c>
      <c r="CX19">
        <f t="shared" si="14"/>
        <v>0</v>
      </c>
      <c r="CY19">
        <f t="shared" si="14"/>
        <v>0</v>
      </c>
      <c r="CZ19">
        <f t="shared" si="14"/>
        <v>0</v>
      </c>
      <c r="DA19">
        <f t="shared" si="14"/>
        <v>0</v>
      </c>
      <c r="DB19">
        <f t="shared" si="14"/>
        <v>0</v>
      </c>
      <c r="DC19">
        <f t="shared" si="11"/>
        <v>0</v>
      </c>
      <c r="DD19">
        <f t="shared" si="15"/>
        <v>0</v>
      </c>
      <c r="DE19">
        <f t="shared" si="15"/>
        <v>0</v>
      </c>
      <c r="DF19">
        <f t="shared" si="15"/>
        <v>0</v>
      </c>
      <c r="DG19">
        <f t="shared" si="15"/>
        <v>0</v>
      </c>
      <c r="DH19">
        <f t="shared" si="15"/>
        <v>0</v>
      </c>
      <c r="DI19">
        <f t="shared" si="15"/>
        <v>0</v>
      </c>
      <c r="DJ19">
        <f t="shared" si="15"/>
        <v>0</v>
      </c>
      <c r="DK19">
        <f t="shared" si="15"/>
        <v>0</v>
      </c>
      <c r="DL19">
        <f t="shared" si="15"/>
        <v>0</v>
      </c>
      <c r="DM19">
        <f t="shared" si="15"/>
        <v>0</v>
      </c>
      <c r="DN19">
        <f t="shared" si="15"/>
        <v>0</v>
      </c>
      <c r="DO19">
        <f t="shared" si="15"/>
        <v>0</v>
      </c>
      <c r="DP19">
        <f t="shared" si="15"/>
        <v>0</v>
      </c>
      <c r="DQ19">
        <f t="shared" si="15"/>
        <v>0</v>
      </c>
      <c r="DR19">
        <f t="shared" si="15"/>
        <v>0</v>
      </c>
      <c r="DS19">
        <f t="shared" si="15"/>
        <v>0</v>
      </c>
      <c r="DT19">
        <f t="shared" si="15"/>
        <v>0</v>
      </c>
      <c r="DU19">
        <f t="shared" si="15"/>
        <v>0</v>
      </c>
      <c r="DV19">
        <f t="shared" si="15"/>
        <v>0</v>
      </c>
      <c r="DW19">
        <f t="shared" si="15"/>
        <v>0</v>
      </c>
      <c r="DX19">
        <f t="shared" si="15"/>
        <v>0</v>
      </c>
      <c r="DY19">
        <f t="shared" si="15"/>
        <v>0</v>
      </c>
      <c r="DZ19">
        <f t="shared" si="15"/>
        <v>0</v>
      </c>
      <c r="EA19">
        <f t="shared" si="15"/>
        <v>0</v>
      </c>
      <c r="EB19">
        <f t="shared" si="15"/>
        <v>0</v>
      </c>
      <c r="EC19">
        <f t="shared" si="15"/>
        <v>0</v>
      </c>
      <c r="ED19">
        <f t="shared" si="15"/>
        <v>0</v>
      </c>
      <c r="EE19">
        <f t="shared" si="15"/>
        <v>0</v>
      </c>
      <c r="EF19">
        <f t="shared" si="15"/>
        <v>0</v>
      </c>
      <c r="EG19">
        <f t="shared" si="15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6"/>
        <v/>
      </c>
      <c r="AL20" s="55" t="str">
        <f t="shared" si="16"/>
        <v/>
      </c>
      <c r="AM20" s="55" t="str">
        <f t="shared" si="16"/>
        <v/>
      </c>
      <c r="AN20" s="55" t="str">
        <f t="shared" si="16"/>
        <v/>
      </c>
      <c r="AO20" s="55" t="str">
        <f t="shared" si="16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 t="shared" si="7"/>
        <v>-999</v>
      </c>
      <c r="AT20">
        <f t="shared" si="13"/>
        <v>-999</v>
      </c>
      <c r="AU20">
        <f t="shared" si="13"/>
        <v>-999</v>
      </c>
      <c r="AV20">
        <f t="shared" si="13"/>
        <v>-999</v>
      </c>
      <c r="AW20">
        <f t="shared" si="13"/>
        <v>-999</v>
      </c>
      <c r="AX20">
        <f t="shared" si="13"/>
        <v>-999</v>
      </c>
      <c r="AY20">
        <f t="shared" si="13"/>
        <v>-999</v>
      </c>
      <c r="AZ20">
        <f t="shared" si="13"/>
        <v>-999</v>
      </c>
      <c r="BA20">
        <f t="shared" si="13"/>
        <v>-999</v>
      </c>
      <c r="BB20">
        <f t="shared" si="13"/>
        <v>-999</v>
      </c>
      <c r="BC20">
        <f t="shared" si="13"/>
        <v>-999</v>
      </c>
      <c r="BD20">
        <f t="shared" si="13"/>
        <v>-999</v>
      </c>
      <c r="BE20">
        <f t="shared" si="13"/>
        <v>-999</v>
      </c>
      <c r="BF20">
        <f t="shared" si="13"/>
        <v>-999</v>
      </c>
      <c r="BG20">
        <f t="shared" si="13"/>
        <v>-999</v>
      </c>
      <c r="BH20">
        <f t="shared" si="13"/>
        <v>-999</v>
      </c>
      <c r="BI20">
        <f t="shared" si="13"/>
        <v>-999</v>
      </c>
      <c r="BJ20">
        <f t="shared" si="13"/>
        <v>-999</v>
      </c>
      <c r="BK20">
        <f t="shared" si="13"/>
        <v>-999</v>
      </c>
      <c r="BL20">
        <f t="shared" si="13"/>
        <v>-999</v>
      </c>
      <c r="BM20">
        <f t="shared" si="13"/>
        <v>-999</v>
      </c>
      <c r="BN20">
        <f t="shared" si="13"/>
        <v>-999</v>
      </c>
      <c r="BO20">
        <f t="shared" si="13"/>
        <v>-999</v>
      </c>
      <c r="BP20">
        <f t="shared" si="13"/>
        <v>-999</v>
      </c>
      <c r="BQ20">
        <f t="shared" si="13"/>
        <v>-999</v>
      </c>
      <c r="BR20">
        <f t="shared" si="13"/>
        <v>-999</v>
      </c>
      <c r="BS20">
        <f t="shared" si="13"/>
        <v>-999</v>
      </c>
      <c r="BT20">
        <f t="shared" si="13"/>
        <v>-999</v>
      </c>
      <c r="BU20">
        <f t="shared" si="13"/>
        <v>-999</v>
      </c>
      <c r="BV20">
        <f t="shared" si="13"/>
        <v>-999</v>
      </c>
      <c r="BW20">
        <f t="shared" si="13"/>
        <v>-999</v>
      </c>
      <c r="BX20">
        <f t="shared" si="9"/>
        <v>0</v>
      </c>
      <c r="BY20">
        <f t="shared" si="14"/>
        <v>0</v>
      </c>
      <c r="BZ20">
        <f t="shared" si="14"/>
        <v>0</v>
      </c>
      <c r="CA20">
        <f t="shared" si="14"/>
        <v>0</v>
      </c>
      <c r="CB20">
        <f t="shared" si="14"/>
        <v>0</v>
      </c>
      <c r="CC20">
        <f t="shared" si="14"/>
        <v>0</v>
      </c>
      <c r="CD20">
        <f t="shared" si="14"/>
        <v>0</v>
      </c>
      <c r="CE20">
        <f t="shared" si="14"/>
        <v>0</v>
      </c>
      <c r="CF20">
        <f t="shared" si="14"/>
        <v>0</v>
      </c>
      <c r="CG20">
        <f t="shared" si="14"/>
        <v>0</v>
      </c>
      <c r="CH20">
        <f t="shared" si="14"/>
        <v>0</v>
      </c>
      <c r="CI20">
        <f t="shared" si="14"/>
        <v>0</v>
      </c>
      <c r="CJ20">
        <f t="shared" si="14"/>
        <v>0</v>
      </c>
      <c r="CK20">
        <f t="shared" si="14"/>
        <v>0</v>
      </c>
      <c r="CL20">
        <f t="shared" si="14"/>
        <v>0</v>
      </c>
      <c r="CM20">
        <f t="shared" si="14"/>
        <v>0</v>
      </c>
      <c r="CN20">
        <f t="shared" si="14"/>
        <v>0</v>
      </c>
      <c r="CO20">
        <f t="shared" si="14"/>
        <v>0</v>
      </c>
      <c r="CP20">
        <f t="shared" si="14"/>
        <v>0</v>
      </c>
      <c r="CQ20">
        <f t="shared" si="14"/>
        <v>0</v>
      </c>
      <c r="CR20">
        <f t="shared" si="14"/>
        <v>0</v>
      </c>
      <c r="CS20">
        <f t="shared" si="14"/>
        <v>0</v>
      </c>
      <c r="CT20">
        <f t="shared" si="14"/>
        <v>0</v>
      </c>
      <c r="CU20">
        <f t="shared" si="14"/>
        <v>0</v>
      </c>
      <c r="CV20">
        <f t="shared" si="14"/>
        <v>0</v>
      </c>
      <c r="CW20">
        <f t="shared" si="14"/>
        <v>0</v>
      </c>
      <c r="CX20">
        <f t="shared" si="14"/>
        <v>0</v>
      </c>
      <c r="CY20">
        <f t="shared" si="14"/>
        <v>0</v>
      </c>
      <c r="CZ20">
        <f t="shared" si="14"/>
        <v>0</v>
      </c>
      <c r="DA20">
        <f t="shared" si="14"/>
        <v>0</v>
      </c>
      <c r="DB20">
        <f t="shared" si="14"/>
        <v>0</v>
      </c>
      <c r="DC20">
        <f t="shared" si="11"/>
        <v>0</v>
      </c>
      <c r="DD20">
        <f t="shared" si="15"/>
        <v>0</v>
      </c>
      <c r="DE20">
        <f t="shared" si="15"/>
        <v>0</v>
      </c>
      <c r="DF20">
        <f t="shared" si="15"/>
        <v>0</v>
      </c>
      <c r="DG20">
        <f t="shared" si="15"/>
        <v>0</v>
      </c>
      <c r="DH20">
        <f t="shared" si="15"/>
        <v>0</v>
      </c>
      <c r="DI20">
        <f t="shared" si="15"/>
        <v>0</v>
      </c>
      <c r="DJ20">
        <f t="shared" si="15"/>
        <v>0</v>
      </c>
      <c r="DK20">
        <f t="shared" si="15"/>
        <v>0</v>
      </c>
      <c r="DL20">
        <f t="shared" si="15"/>
        <v>0</v>
      </c>
      <c r="DM20">
        <f t="shared" si="15"/>
        <v>0</v>
      </c>
      <c r="DN20">
        <f t="shared" si="15"/>
        <v>0</v>
      </c>
      <c r="DO20">
        <f t="shared" si="15"/>
        <v>0</v>
      </c>
      <c r="DP20">
        <f t="shared" si="15"/>
        <v>0</v>
      </c>
      <c r="DQ20">
        <f t="shared" si="15"/>
        <v>0</v>
      </c>
      <c r="DR20">
        <f t="shared" si="15"/>
        <v>0</v>
      </c>
      <c r="DS20">
        <f t="shared" si="15"/>
        <v>0</v>
      </c>
      <c r="DT20">
        <f t="shared" si="15"/>
        <v>0</v>
      </c>
      <c r="DU20">
        <f t="shared" si="15"/>
        <v>0</v>
      </c>
      <c r="DV20">
        <f t="shared" si="15"/>
        <v>0</v>
      </c>
      <c r="DW20">
        <f t="shared" si="15"/>
        <v>0</v>
      </c>
      <c r="DX20">
        <f t="shared" si="15"/>
        <v>0</v>
      </c>
      <c r="DY20">
        <f t="shared" si="15"/>
        <v>0</v>
      </c>
      <c r="DZ20">
        <f t="shared" si="15"/>
        <v>0</v>
      </c>
      <c r="EA20">
        <f t="shared" si="15"/>
        <v>0</v>
      </c>
      <c r="EB20">
        <f t="shared" si="15"/>
        <v>0</v>
      </c>
      <c r="EC20">
        <f t="shared" si="15"/>
        <v>0</v>
      </c>
      <c r="ED20">
        <f t="shared" si="15"/>
        <v>0</v>
      </c>
      <c r="EE20">
        <f t="shared" si="15"/>
        <v>0</v>
      </c>
      <c r="EF20">
        <f t="shared" si="15"/>
        <v>0</v>
      </c>
      <c r="EG20">
        <f t="shared" si="15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6"/>
        <v/>
      </c>
      <c r="AL21" s="55" t="str">
        <f t="shared" si="16"/>
        <v/>
      </c>
      <c r="AM21" s="55" t="str">
        <f t="shared" si="16"/>
        <v/>
      </c>
      <c r="AN21" s="55" t="str">
        <f t="shared" si="16"/>
        <v/>
      </c>
      <c r="AO21" s="55" t="str">
        <f t="shared" si="16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 t="shared" si="7"/>
        <v>-999</v>
      </c>
      <c r="AT21">
        <f t="shared" si="13"/>
        <v>-999</v>
      </c>
      <c r="AU21">
        <f t="shared" si="13"/>
        <v>-999</v>
      </c>
      <c r="AV21">
        <f t="shared" si="13"/>
        <v>-999</v>
      </c>
      <c r="AW21">
        <f t="shared" si="13"/>
        <v>-999</v>
      </c>
      <c r="AX21">
        <f t="shared" si="13"/>
        <v>-999</v>
      </c>
      <c r="AY21">
        <f t="shared" si="13"/>
        <v>-999</v>
      </c>
      <c r="AZ21">
        <f t="shared" si="13"/>
        <v>-999</v>
      </c>
      <c r="BA21">
        <f t="shared" si="13"/>
        <v>-999</v>
      </c>
      <c r="BB21">
        <f t="shared" si="13"/>
        <v>-999</v>
      </c>
      <c r="BC21">
        <f t="shared" si="13"/>
        <v>-999</v>
      </c>
      <c r="BD21">
        <f t="shared" si="13"/>
        <v>-999</v>
      </c>
      <c r="BE21">
        <f t="shared" si="13"/>
        <v>-999</v>
      </c>
      <c r="BF21">
        <f t="shared" si="13"/>
        <v>-999</v>
      </c>
      <c r="BG21">
        <f t="shared" si="13"/>
        <v>-999</v>
      </c>
      <c r="BH21">
        <f t="shared" si="13"/>
        <v>-999</v>
      </c>
      <c r="BI21">
        <f t="shared" si="13"/>
        <v>-999</v>
      </c>
      <c r="BJ21">
        <f t="shared" si="13"/>
        <v>-999</v>
      </c>
      <c r="BK21">
        <f t="shared" si="13"/>
        <v>-999</v>
      </c>
      <c r="BL21">
        <f t="shared" si="13"/>
        <v>-999</v>
      </c>
      <c r="BM21">
        <f t="shared" si="13"/>
        <v>-999</v>
      </c>
      <c r="BN21">
        <f t="shared" si="13"/>
        <v>-999</v>
      </c>
      <c r="BO21">
        <f t="shared" si="13"/>
        <v>-999</v>
      </c>
      <c r="BP21">
        <f t="shared" si="13"/>
        <v>-999</v>
      </c>
      <c r="BQ21">
        <f t="shared" si="13"/>
        <v>-999</v>
      </c>
      <c r="BR21">
        <f t="shared" si="13"/>
        <v>-999</v>
      </c>
      <c r="BS21">
        <f t="shared" si="13"/>
        <v>-999</v>
      </c>
      <c r="BT21">
        <f t="shared" si="13"/>
        <v>-999</v>
      </c>
      <c r="BU21">
        <f t="shared" si="13"/>
        <v>-999</v>
      </c>
      <c r="BV21">
        <f t="shared" si="13"/>
        <v>-999</v>
      </c>
      <c r="BW21">
        <f t="shared" si="13"/>
        <v>-999</v>
      </c>
      <c r="BX21">
        <f t="shared" si="9"/>
        <v>0</v>
      </c>
      <c r="BY21">
        <f t="shared" si="14"/>
        <v>0</v>
      </c>
      <c r="BZ21">
        <f t="shared" si="14"/>
        <v>0</v>
      </c>
      <c r="CA21">
        <f t="shared" si="14"/>
        <v>0</v>
      </c>
      <c r="CB21">
        <f t="shared" si="14"/>
        <v>0</v>
      </c>
      <c r="CC21">
        <f t="shared" si="14"/>
        <v>0</v>
      </c>
      <c r="CD21">
        <f t="shared" si="14"/>
        <v>0</v>
      </c>
      <c r="CE21">
        <f t="shared" si="14"/>
        <v>0</v>
      </c>
      <c r="CF21">
        <f t="shared" si="14"/>
        <v>0</v>
      </c>
      <c r="CG21">
        <f t="shared" si="14"/>
        <v>0</v>
      </c>
      <c r="CH21">
        <f t="shared" si="14"/>
        <v>0</v>
      </c>
      <c r="CI21">
        <f t="shared" si="14"/>
        <v>0</v>
      </c>
      <c r="CJ21">
        <f t="shared" si="14"/>
        <v>0</v>
      </c>
      <c r="CK21">
        <f t="shared" si="14"/>
        <v>0</v>
      </c>
      <c r="CL21">
        <f t="shared" si="14"/>
        <v>0</v>
      </c>
      <c r="CM21">
        <f t="shared" si="14"/>
        <v>0</v>
      </c>
      <c r="CN21">
        <f t="shared" si="14"/>
        <v>0</v>
      </c>
      <c r="CO21">
        <f t="shared" si="14"/>
        <v>0</v>
      </c>
      <c r="CP21">
        <f t="shared" si="14"/>
        <v>0</v>
      </c>
      <c r="CQ21">
        <f t="shared" si="14"/>
        <v>0</v>
      </c>
      <c r="CR21">
        <f t="shared" si="14"/>
        <v>0</v>
      </c>
      <c r="CS21">
        <f t="shared" si="14"/>
        <v>0</v>
      </c>
      <c r="CT21">
        <f t="shared" si="14"/>
        <v>0</v>
      </c>
      <c r="CU21">
        <f t="shared" si="14"/>
        <v>0</v>
      </c>
      <c r="CV21">
        <f t="shared" si="14"/>
        <v>0</v>
      </c>
      <c r="CW21">
        <f t="shared" si="14"/>
        <v>0</v>
      </c>
      <c r="CX21">
        <f t="shared" si="14"/>
        <v>0</v>
      </c>
      <c r="CY21">
        <f t="shared" si="14"/>
        <v>0</v>
      </c>
      <c r="CZ21">
        <f t="shared" si="14"/>
        <v>0</v>
      </c>
      <c r="DA21">
        <f t="shared" si="14"/>
        <v>0</v>
      </c>
      <c r="DB21">
        <f t="shared" si="14"/>
        <v>0</v>
      </c>
      <c r="DC21">
        <f t="shared" si="11"/>
        <v>0</v>
      </c>
      <c r="DD21">
        <f t="shared" si="15"/>
        <v>0</v>
      </c>
      <c r="DE21">
        <f t="shared" si="15"/>
        <v>0</v>
      </c>
      <c r="DF21">
        <f t="shared" si="15"/>
        <v>0</v>
      </c>
      <c r="DG21">
        <f t="shared" si="15"/>
        <v>0</v>
      </c>
      <c r="DH21">
        <f t="shared" si="15"/>
        <v>0</v>
      </c>
      <c r="DI21">
        <f t="shared" si="15"/>
        <v>0</v>
      </c>
      <c r="DJ21">
        <f t="shared" si="15"/>
        <v>0</v>
      </c>
      <c r="DK21">
        <f t="shared" si="15"/>
        <v>0</v>
      </c>
      <c r="DL21">
        <f t="shared" si="15"/>
        <v>0</v>
      </c>
      <c r="DM21">
        <f t="shared" si="15"/>
        <v>0</v>
      </c>
      <c r="DN21">
        <f t="shared" si="15"/>
        <v>0</v>
      </c>
      <c r="DO21">
        <f t="shared" si="15"/>
        <v>0</v>
      </c>
      <c r="DP21">
        <f t="shared" si="15"/>
        <v>0</v>
      </c>
      <c r="DQ21">
        <f t="shared" si="15"/>
        <v>0</v>
      </c>
      <c r="DR21">
        <f t="shared" si="15"/>
        <v>0</v>
      </c>
      <c r="DS21">
        <f t="shared" si="15"/>
        <v>0</v>
      </c>
      <c r="DT21">
        <f t="shared" si="15"/>
        <v>0</v>
      </c>
      <c r="DU21">
        <f t="shared" si="15"/>
        <v>0</v>
      </c>
      <c r="DV21">
        <f t="shared" si="15"/>
        <v>0</v>
      </c>
      <c r="DW21">
        <f t="shared" si="15"/>
        <v>0</v>
      </c>
      <c r="DX21">
        <f t="shared" si="15"/>
        <v>0</v>
      </c>
      <c r="DY21">
        <f t="shared" si="15"/>
        <v>0</v>
      </c>
      <c r="DZ21">
        <f t="shared" si="15"/>
        <v>0</v>
      </c>
      <c r="EA21">
        <f t="shared" si="15"/>
        <v>0</v>
      </c>
      <c r="EB21">
        <f t="shared" si="15"/>
        <v>0</v>
      </c>
      <c r="EC21">
        <f t="shared" si="15"/>
        <v>0</v>
      </c>
      <c r="ED21">
        <f t="shared" si="15"/>
        <v>0</v>
      </c>
      <c r="EE21">
        <f t="shared" si="15"/>
        <v>0</v>
      </c>
      <c r="EF21">
        <f t="shared" si="15"/>
        <v>0</v>
      </c>
      <c r="EG21">
        <f t="shared" si="15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6"/>
        <v/>
      </c>
      <c r="AL22" s="55" t="str">
        <f t="shared" si="16"/>
        <v/>
      </c>
      <c r="AM22" s="55" t="str">
        <f t="shared" si="16"/>
        <v/>
      </c>
      <c r="AN22" s="55" t="str">
        <f t="shared" si="16"/>
        <v/>
      </c>
      <c r="AO22" s="55" t="str">
        <f t="shared" si="16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 t="shared" si="7"/>
        <v>-999</v>
      </c>
      <c r="AT22">
        <f t="shared" si="13"/>
        <v>-999</v>
      </c>
      <c r="AU22">
        <f t="shared" si="13"/>
        <v>-999</v>
      </c>
      <c r="AV22">
        <f t="shared" si="13"/>
        <v>-999</v>
      </c>
      <c r="AW22">
        <f t="shared" si="13"/>
        <v>-999</v>
      </c>
      <c r="AX22">
        <f t="shared" si="13"/>
        <v>-999</v>
      </c>
      <c r="AY22">
        <f t="shared" si="13"/>
        <v>-999</v>
      </c>
      <c r="AZ22">
        <f t="shared" si="13"/>
        <v>-999</v>
      </c>
      <c r="BA22">
        <f t="shared" si="13"/>
        <v>-999</v>
      </c>
      <c r="BB22">
        <f t="shared" si="13"/>
        <v>-999</v>
      </c>
      <c r="BC22">
        <f t="shared" si="13"/>
        <v>-999</v>
      </c>
      <c r="BD22">
        <f t="shared" si="13"/>
        <v>-999</v>
      </c>
      <c r="BE22">
        <f t="shared" si="13"/>
        <v>-999</v>
      </c>
      <c r="BF22">
        <f t="shared" si="13"/>
        <v>-999</v>
      </c>
      <c r="BG22">
        <f t="shared" si="13"/>
        <v>-999</v>
      </c>
      <c r="BH22">
        <f t="shared" si="13"/>
        <v>-999</v>
      </c>
      <c r="BI22">
        <f t="shared" si="13"/>
        <v>-999</v>
      </c>
      <c r="BJ22">
        <f t="shared" si="13"/>
        <v>-999</v>
      </c>
      <c r="BK22">
        <f t="shared" si="13"/>
        <v>-999</v>
      </c>
      <c r="BL22">
        <f t="shared" si="13"/>
        <v>-999</v>
      </c>
      <c r="BM22">
        <f t="shared" si="13"/>
        <v>-999</v>
      </c>
      <c r="BN22">
        <f t="shared" si="13"/>
        <v>-999</v>
      </c>
      <c r="BO22">
        <f t="shared" si="13"/>
        <v>-999</v>
      </c>
      <c r="BP22">
        <f t="shared" si="13"/>
        <v>-999</v>
      </c>
      <c r="BQ22">
        <f t="shared" si="13"/>
        <v>-999</v>
      </c>
      <c r="BR22">
        <f t="shared" si="13"/>
        <v>-999</v>
      </c>
      <c r="BS22">
        <f t="shared" si="13"/>
        <v>-999</v>
      </c>
      <c r="BT22">
        <f t="shared" si="13"/>
        <v>-999</v>
      </c>
      <c r="BU22">
        <f t="shared" si="13"/>
        <v>-999</v>
      </c>
      <c r="BV22">
        <f t="shared" si="13"/>
        <v>-999</v>
      </c>
      <c r="BW22">
        <f t="shared" si="13"/>
        <v>-999</v>
      </c>
      <c r="BX22">
        <f t="shared" si="9"/>
        <v>0</v>
      </c>
      <c r="BY22">
        <f t="shared" si="14"/>
        <v>0</v>
      </c>
      <c r="BZ22">
        <f t="shared" si="14"/>
        <v>0</v>
      </c>
      <c r="CA22">
        <f t="shared" si="14"/>
        <v>0</v>
      </c>
      <c r="CB22">
        <f t="shared" si="14"/>
        <v>0</v>
      </c>
      <c r="CC22">
        <f t="shared" si="14"/>
        <v>0</v>
      </c>
      <c r="CD22">
        <f t="shared" si="14"/>
        <v>0</v>
      </c>
      <c r="CE22">
        <f t="shared" si="14"/>
        <v>0</v>
      </c>
      <c r="CF22">
        <f t="shared" si="14"/>
        <v>0</v>
      </c>
      <c r="CG22">
        <f t="shared" si="14"/>
        <v>0</v>
      </c>
      <c r="CH22">
        <f t="shared" si="14"/>
        <v>0</v>
      </c>
      <c r="CI22">
        <f t="shared" si="14"/>
        <v>0</v>
      </c>
      <c r="CJ22">
        <f t="shared" si="14"/>
        <v>0</v>
      </c>
      <c r="CK22">
        <f t="shared" si="14"/>
        <v>0</v>
      </c>
      <c r="CL22">
        <f t="shared" si="14"/>
        <v>0</v>
      </c>
      <c r="CM22">
        <f t="shared" si="14"/>
        <v>0</v>
      </c>
      <c r="CN22">
        <f t="shared" si="14"/>
        <v>0</v>
      </c>
      <c r="CO22">
        <f t="shared" si="14"/>
        <v>0</v>
      </c>
      <c r="CP22">
        <f t="shared" si="14"/>
        <v>0</v>
      </c>
      <c r="CQ22">
        <f t="shared" si="14"/>
        <v>0</v>
      </c>
      <c r="CR22">
        <f t="shared" si="14"/>
        <v>0</v>
      </c>
      <c r="CS22">
        <f t="shared" si="14"/>
        <v>0</v>
      </c>
      <c r="CT22">
        <f t="shared" si="14"/>
        <v>0</v>
      </c>
      <c r="CU22">
        <f t="shared" si="14"/>
        <v>0</v>
      </c>
      <c r="CV22">
        <f t="shared" si="14"/>
        <v>0</v>
      </c>
      <c r="CW22">
        <f t="shared" si="14"/>
        <v>0</v>
      </c>
      <c r="CX22">
        <f t="shared" si="14"/>
        <v>0</v>
      </c>
      <c r="CY22">
        <f t="shared" si="14"/>
        <v>0</v>
      </c>
      <c r="CZ22">
        <f t="shared" si="14"/>
        <v>0</v>
      </c>
      <c r="DA22">
        <f t="shared" si="14"/>
        <v>0</v>
      </c>
      <c r="DB22">
        <f t="shared" si="14"/>
        <v>0</v>
      </c>
      <c r="DC22">
        <f t="shared" si="11"/>
        <v>0</v>
      </c>
      <c r="DD22">
        <f t="shared" si="15"/>
        <v>0</v>
      </c>
      <c r="DE22">
        <f t="shared" si="15"/>
        <v>0</v>
      </c>
      <c r="DF22">
        <f t="shared" si="15"/>
        <v>0</v>
      </c>
      <c r="DG22">
        <f t="shared" si="15"/>
        <v>0</v>
      </c>
      <c r="DH22">
        <f t="shared" si="15"/>
        <v>0</v>
      </c>
      <c r="DI22">
        <f t="shared" si="15"/>
        <v>0</v>
      </c>
      <c r="DJ22">
        <f t="shared" si="15"/>
        <v>0</v>
      </c>
      <c r="DK22">
        <f t="shared" si="15"/>
        <v>0</v>
      </c>
      <c r="DL22">
        <f t="shared" si="15"/>
        <v>0</v>
      </c>
      <c r="DM22">
        <f t="shared" si="15"/>
        <v>0</v>
      </c>
      <c r="DN22">
        <f t="shared" si="15"/>
        <v>0</v>
      </c>
      <c r="DO22">
        <f t="shared" si="15"/>
        <v>0</v>
      </c>
      <c r="DP22">
        <f t="shared" si="15"/>
        <v>0</v>
      </c>
      <c r="DQ22">
        <f t="shared" si="15"/>
        <v>0</v>
      </c>
      <c r="DR22">
        <f t="shared" si="15"/>
        <v>0</v>
      </c>
      <c r="DS22">
        <f t="shared" si="15"/>
        <v>0</v>
      </c>
      <c r="DT22">
        <f t="shared" si="15"/>
        <v>0</v>
      </c>
      <c r="DU22">
        <f t="shared" si="15"/>
        <v>0</v>
      </c>
      <c r="DV22">
        <f t="shared" si="15"/>
        <v>0</v>
      </c>
      <c r="DW22">
        <f t="shared" si="15"/>
        <v>0</v>
      </c>
      <c r="DX22">
        <f t="shared" si="15"/>
        <v>0</v>
      </c>
      <c r="DY22">
        <f t="shared" si="15"/>
        <v>0</v>
      </c>
      <c r="DZ22">
        <f t="shared" si="15"/>
        <v>0</v>
      </c>
      <c r="EA22">
        <f t="shared" si="15"/>
        <v>0</v>
      </c>
      <c r="EB22">
        <f t="shared" si="15"/>
        <v>0</v>
      </c>
      <c r="EC22">
        <f t="shared" si="15"/>
        <v>0</v>
      </c>
      <c r="ED22">
        <f t="shared" si="15"/>
        <v>0</v>
      </c>
      <c r="EE22">
        <f t="shared" si="15"/>
        <v>0</v>
      </c>
      <c r="EF22">
        <f t="shared" si="15"/>
        <v>0</v>
      </c>
      <c r="EG22">
        <f t="shared" si="15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6"/>
        <v/>
      </c>
      <c r="AL23" s="55" t="str">
        <f t="shared" si="16"/>
        <v/>
      </c>
      <c r="AM23" s="55" t="str">
        <f t="shared" si="16"/>
        <v/>
      </c>
      <c r="AN23" s="55" t="str">
        <f t="shared" si="16"/>
        <v/>
      </c>
      <c r="AO23" s="55" t="str">
        <f t="shared" si="16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 t="shared" si="7"/>
        <v>-999</v>
      </c>
      <c r="AT23">
        <f t="shared" ref="AT23:BW30" si="17">IF(C$4="",AS23,IFERROR(VLOOKUP(C23,Schicht_Tabelle,12,0),-999))</f>
        <v>-999</v>
      </c>
      <c r="AU23">
        <f t="shared" si="17"/>
        <v>-999</v>
      </c>
      <c r="AV23">
        <f t="shared" si="17"/>
        <v>-999</v>
      </c>
      <c r="AW23">
        <f t="shared" si="17"/>
        <v>-999</v>
      </c>
      <c r="AX23">
        <f t="shared" si="17"/>
        <v>-999</v>
      </c>
      <c r="AY23">
        <f t="shared" si="17"/>
        <v>-999</v>
      </c>
      <c r="AZ23">
        <f t="shared" si="17"/>
        <v>-999</v>
      </c>
      <c r="BA23">
        <f t="shared" si="17"/>
        <v>-999</v>
      </c>
      <c r="BB23">
        <f t="shared" si="17"/>
        <v>-999</v>
      </c>
      <c r="BC23">
        <f t="shared" si="17"/>
        <v>-999</v>
      </c>
      <c r="BD23">
        <f t="shared" si="17"/>
        <v>-999</v>
      </c>
      <c r="BE23">
        <f t="shared" si="17"/>
        <v>-999</v>
      </c>
      <c r="BF23">
        <f t="shared" si="17"/>
        <v>-999</v>
      </c>
      <c r="BG23">
        <f t="shared" si="17"/>
        <v>-999</v>
      </c>
      <c r="BH23">
        <f t="shared" si="17"/>
        <v>-999</v>
      </c>
      <c r="BI23">
        <f t="shared" si="17"/>
        <v>-999</v>
      </c>
      <c r="BJ23">
        <f t="shared" si="17"/>
        <v>-999</v>
      </c>
      <c r="BK23">
        <f t="shared" si="17"/>
        <v>-999</v>
      </c>
      <c r="BL23">
        <f t="shared" si="17"/>
        <v>-999</v>
      </c>
      <c r="BM23">
        <f t="shared" si="17"/>
        <v>-999</v>
      </c>
      <c r="BN23">
        <f t="shared" si="17"/>
        <v>-999</v>
      </c>
      <c r="BO23">
        <f t="shared" si="17"/>
        <v>-999</v>
      </c>
      <c r="BP23">
        <f t="shared" si="17"/>
        <v>-999</v>
      </c>
      <c r="BQ23">
        <f t="shared" si="17"/>
        <v>-999</v>
      </c>
      <c r="BR23">
        <f t="shared" si="17"/>
        <v>-999</v>
      </c>
      <c r="BS23">
        <f t="shared" si="17"/>
        <v>-999</v>
      </c>
      <c r="BT23">
        <f t="shared" si="17"/>
        <v>-999</v>
      </c>
      <c r="BU23">
        <f t="shared" si="17"/>
        <v>-999</v>
      </c>
      <c r="BV23">
        <f t="shared" si="17"/>
        <v>-999</v>
      </c>
      <c r="BW23">
        <f t="shared" si="17"/>
        <v>-999</v>
      </c>
      <c r="BX23">
        <f t="shared" si="9"/>
        <v>0</v>
      </c>
      <c r="BY23">
        <f t="shared" ref="BY23:DB30" si="18">IF(C$4="",BX23,IF(IFERROR(VLOOKUP(C23,Schicht_Tabelle,13,0),0)=1,BX23+1,0))</f>
        <v>0</v>
      </c>
      <c r="BZ23">
        <f t="shared" si="18"/>
        <v>0</v>
      </c>
      <c r="CA23">
        <f t="shared" si="18"/>
        <v>0</v>
      </c>
      <c r="CB23">
        <f t="shared" si="18"/>
        <v>0</v>
      </c>
      <c r="CC23">
        <f t="shared" si="18"/>
        <v>0</v>
      </c>
      <c r="CD23">
        <f t="shared" si="18"/>
        <v>0</v>
      </c>
      <c r="CE23">
        <f t="shared" si="18"/>
        <v>0</v>
      </c>
      <c r="CF23">
        <f t="shared" si="18"/>
        <v>0</v>
      </c>
      <c r="CG23">
        <f t="shared" si="18"/>
        <v>0</v>
      </c>
      <c r="CH23">
        <f t="shared" si="18"/>
        <v>0</v>
      </c>
      <c r="CI23">
        <f t="shared" si="18"/>
        <v>0</v>
      </c>
      <c r="CJ23">
        <f t="shared" si="18"/>
        <v>0</v>
      </c>
      <c r="CK23">
        <f t="shared" si="18"/>
        <v>0</v>
      </c>
      <c r="CL23">
        <f t="shared" si="18"/>
        <v>0</v>
      </c>
      <c r="CM23">
        <f t="shared" si="18"/>
        <v>0</v>
      </c>
      <c r="CN23">
        <f t="shared" si="18"/>
        <v>0</v>
      </c>
      <c r="CO23">
        <f t="shared" si="18"/>
        <v>0</v>
      </c>
      <c r="CP23">
        <f t="shared" si="18"/>
        <v>0</v>
      </c>
      <c r="CQ23">
        <f t="shared" si="18"/>
        <v>0</v>
      </c>
      <c r="CR23">
        <f t="shared" si="18"/>
        <v>0</v>
      </c>
      <c r="CS23">
        <f t="shared" si="18"/>
        <v>0</v>
      </c>
      <c r="CT23">
        <f t="shared" si="18"/>
        <v>0</v>
      </c>
      <c r="CU23">
        <f t="shared" si="18"/>
        <v>0</v>
      </c>
      <c r="CV23">
        <f t="shared" si="18"/>
        <v>0</v>
      </c>
      <c r="CW23">
        <f t="shared" si="18"/>
        <v>0</v>
      </c>
      <c r="CX23">
        <f t="shared" si="18"/>
        <v>0</v>
      </c>
      <c r="CY23">
        <f t="shared" si="18"/>
        <v>0</v>
      </c>
      <c r="CZ23">
        <f t="shared" si="18"/>
        <v>0</v>
      </c>
      <c r="DA23">
        <f t="shared" si="18"/>
        <v>0</v>
      </c>
      <c r="DB23">
        <f t="shared" si="18"/>
        <v>0</v>
      </c>
      <c r="DC23">
        <f t="shared" si="11"/>
        <v>0</v>
      </c>
      <c r="DD23">
        <f t="shared" ref="DD23:EG30" si="19">IF(C$4="",0,N(ROUND(24+IFERROR(VLOOKUP(C23,Schicht_Tabelle,16,0),99)-AS23,2)&lt;Min_Ruhe))</f>
        <v>0</v>
      </c>
      <c r="DE23">
        <f t="shared" si="19"/>
        <v>0</v>
      </c>
      <c r="DF23">
        <f t="shared" si="19"/>
        <v>0</v>
      </c>
      <c r="DG23">
        <f t="shared" si="19"/>
        <v>0</v>
      </c>
      <c r="DH23">
        <f t="shared" si="19"/>
        <v>0</v>
      </c>
      <c r="DI23">
        <f t="shared" si="19"/>
        <v>0</v>
      </c>
      <c r="DJ23">
        <f t="shared" si="19"/>
        <v>0</v>
      </c>
      <c r="DK23">
        <f t="shared" si="19"/>
        <v>0</v>
      </c>
      <c r="DL23">
        <f t="shared" si="19"/>
        <v>0</v>
      </c>
      <c r="DM23">
        <f t="shared" si="19"/>
        <v>0</v>
      </c>
      <c r="DN23">
        <f t="shared" si="19"/>
        <v>0</v>
      </c>
      <c r="DO23">
        <f t="shared" si="19"/>
        <v>0</v>
      </c>
      <c r="DP23">
        <f t="shared" si="19"/>
        <v>0</v>
      </c>
      <c r="DQ23">
        <f t="shared" si="19"/>
        <v>0</v>
      </c>
      <c r="DR23">
        <f t="shared" si="19"/>
        <v>0</v>
      </c>
      <c r="DS23">
        <f t="shared" si="19"/>
        <v>0</v>
      </c>
      <c r="DT23">
        <f t="shared" si="19"/>
        <v>0</v>
      </c>
      <c r="DU23">
        <f t="shared" si="19"/>
        <v>0</v>
      </c>
      <c r="DV23">
        <f t="shared" si="19"/>
        <v>0</v>
      </c>
      <c r="DW23">
        <f t="shared" si="19"/>
        <v>0</v>
      </c>
      <c r="DX23">
        <f t="shared" si="19"/>
        <v>0</v>
      </c>
      <c r="DY23">
        <f t="shared" si="19"/>
        <v>0</v>
      </c>
      <c r="DZ23">
        <f t="shared" si="19"/>
        <v>0</v>
      </c>
      <c r="EA23">
        <f t="shared" si="19"/>
        <v>0</v>
      </c>
      <c r="EB23">
        <f t="shared" si="19"/>
        <v>0</v>
      </c>
      <c r="EC23">
        <f t="shared" si="19"/>
        <v>0</v>
      </c>
      <c r="ED23">
        <f t="shared" si="19"/>
        <v>0</v>
      </c>
      <c r="EE23">
        <f t="shared" si="19"/>
        <v>0</v>
      </c>
      <c r="EF23">
        <f t="shared" si="19"/>
        <v>0</v>
      </c>
      <c r="EG23">
        <f t="shared" si="19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6"/>
        <v/>
      </c>
      <c r="AL24" s="55" t="str">
        <f t="shared" si="16"/>
        <v/>
      </c>
      <c r="AM24" s="55" t="str">
        <f t="shared" si="16"/>
        <v/>
      </c>
      <c r="AN24" s="55" t="str">
        <f t="shared" si="16"/>
        <v/>
      </c>
      <c r="AO24" s="55" t="str">
        <f t="shared" si="16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 t="shared" si="7"/>
        <v>-999</v>
      </c>
      <c r="AT24">
        <f t="shared" si="17"/>
        <v>-999</v>
      </c>
      <c r="AU24">
        <f t="shared" si="17"/>
        <v>-999</v>
      </c>
      <c r="AV24">
        <f t="shared" si="17"/>
        <v>-999</v>
      </c>
      <c r="AW24">
        <f t="shared" si="17"/>
        <v>-999</v>
      </c>
      <c r="AX24">
        <f t="shared" si="17"/>
        <v>-999</v>
      </c>
      <c r="AY24">
        <f t="shared" si="17"/>
        <v>-999</v>
      </c>
      <c r="AZ24">
        <f t="shared" si="17"/>
        <v>-999</v>
      </c>
      <c r="BA24">
        <f t="shared" si="17"/>
        <v>-999</v>
      </c>
      <c r="BB24">
        <f t="shared" si="17"/>
        <v>-999</v>
      </c>
      <c r="BC24">
        <f t="shared" si="17"/>
        <v>-999</v>
      </c>
      <c r="BD24">
        <f t="shared" si="17"/>
        <v>-999</v>
      </c>
      <c r="BE24">
        <f t="shared" si="17"/>
        <v>-999</v>
      </c>
      <c r="BF24">
        <f t="shared" si="17"/>
        <v>-999</v>
      </c>
      <c r="BG24">
        <f t="shared" si="17"/>
        <v>-999</v>
      </c>
      <c r="BH24">
        <f t="shared" si="17"/>
        <v>-999</v>
      </c>
      <c r="BI24">
        <f t="shared" si="17"/>
        <v>-999</v>
      </c>
      <c r="BJ24">
        <f t="shared" si="17"/>
        <v>-999</v>
      </c>
      <c r="BK24">
        <f t="shared" si="17"/>
        <v>-999</v>
      </c>
      <c r="BL24">
        <f t="shared" si="17"/>
        <v>-999</v>
      </c>
      <c r="BM24">
        <f t="shared" si="17"/>
        <v>-999</v>
      </c>
      <c r="BN24">
        <f t="shared" si="17"/>
        <v>-999</v>
      </c>
      <c r="BO24">
        <f t="shared" si="17"/>
        <v>-999</v>
      </c>
      <c r="BP24">
        <f t="shared" si="17"/>
        <v>-999</v>
      </c>
      <c r="BQ24">
        <f t="shared" si="17"/>
        <v>-999</v>
      </c>
      <c r="BR24">
        <f t="shared" si="17"/>
        <v>-999</v>
      </c>
      <c r="BS24">
        <f t="shared" si="17"/>
        <v>-999</v>
      </c>
      <c r="BT24">
        <f t="shared" si="17"/>
        <v>-999</v>
      </c>
      <c r="BU24">
        <f t="shared" si="17"/>
        <v>-999</v>
      </c>
      <c r="BV24">
        <f t="shared" si="17"/>
        <v>-999</v>
      </c>
      <c r="BW24">
        <f t="shared" si="17"/>
        <v>-999</v>
      </c>
      <c r="BX24">
        <f t="shared" si="9"/>
        <v>0</v>
      </c>
      <c r="BY24">
        <f t="shared" si="18"/>
        <v>0</v>
      </c>
      <c r="BZ24">
        <f t="shared" si="18"/>
        <v>0</v>
      </c>
      <c r="CA24">
        <f t="shared" si="18"/>
        <v>0</v>
      </c>
      <c r="CB24">
        <f t="shared" si="18"/>
        <v>0</v>
      </c>
      <c r="CC24">
        <f t="shared" si="18"/>
        <v>0</v>
      </c>
      <c r="CD24">
        <f t="shared" si="18"/>
        <v>0</v>
      </c>
      <c r="CE24">
        <f t="shared" si="18"/>
        <v>0</v>
      </c>
      <c r="CF24">
        <f t="shared" si="18"/>
        <v>0</v>
      </c>
      <c r="CG24">
        <f t="shared" si="18"/>
        <v>0</v>
      </c>
      <c r="CH24">
        <f t="shared" si="18"/>
        <v>0</v>
      </c>
      <c r="CI24">
        <f t="shared" si="18"/>
        <v>0</v>
      </c>
      <c r="CJ24">
        <f t="shared" si="18"/>
        <v>0</v>
      </c>
      <c r="CK24">
        <f t="shared" si="18"/>
        <v>0</v>
      </c>
      <c r="CL24">
        <f t="shared" si="18"/>
        <v>0</v>
      </c>
      <c r="CM24">
        <f t="shared" si="18"/>
        <v>0</v>
      </c>
      <c r="CN24">
        <f t="shared" si="18"/>
        <v>0</v>
      </c>
      <c r="CO24">
        <f t="shared" si="18"/>
        <v>0</v>
      </c>
      <c r="CP24">
        <f t="shared" si="18"/>
        <v>0</v>
      </c>
      <c r="CQ24">
        <f t="shared" si="18"/>
        <v>0</v>
      </c>
      <c r="CR24">
        <f t="shared" si="18"/>
        <v>0</v>
      </c>
      <c r="CS24">
        <f t="shared" si="18"/>
        <v>0</v>
      </c>
      <c r="CT24">
        <f t="shared" si="18"/>
        <v>0</v>
      </c>
      <c r="CU24">
        <f t="shared" si="18"/>
        <v>0</v>
      </c>
      <c r="CV24">
        <f t="shared" si="18"/>
        <v>0</v>
      </c>
      <c r="CW24">
        <f t="shared" si="18"/>
        <v>0</v>
      </c>
      <c r="CX24">
        <f t="shared" si="18"/>
        <v>0</v>
      </c>
      <c r="CY24">
        <f t="shared" si="18"/>
        <v>0</v>
      </c>
      <c r="CZ24">
        <f t="shared" si="18"/>
        <v>0</v>
      </c>
      <c r="DA24">
        <f t="shared" si="18"/>
        <v>0</v>
      </c>
      <c r="DB24">
        <f t="shared" si="18"/>
        <v>0</v>
      </c>
      <c r="DC24">
        <f t="shared" si="11"/>
        <v>0</v>
      </c>
      <c r="DD24">
        <f t="shared" si="19"/>
        <v>0</v>
      </c>
      <c r="DE24">
        <f t="shared" si="19"/>
        <v>0</v>
      </c>
      <c r="DF24">
        <f t="shared" si="19"/>
        <v>0</v>
      </c>
      <c r="DG24">
        <f t="shared" si="19"/>
        <v>0</v>
      </c>
      <c r="DH24">
        <f t="shared" si="19"/>
        <v>0</v>
      </c>
      <c r="DI24">
        <f t="shared" si="19"/>
        <v>0</v>
      </c>
      <c r="DJ24">
        <f t="shared" si="19"/>
        <v>0</v>
      </c>
      <c r="DK24">
        <f t="shared" si="19"/>
        <v>0</v>
      </c>
      <c r="DL24">
        <f t="shared" si="19"/>
        <v>0</v>
      </c>
      <c r="DM24">
        <f t="shared" si="19"/>
        <v>0</v>
      </c>
      <c r="DN24">
        <f t="shared" si="19"/>
        <v>0</v>
      </c>
      <c r="DO24">
        <f t="shared" si="19"/>
        <v>0</v>
      </c>
      <c r="DP24">
        <f t="shared" si="19"/>
        <v>0</v>
      </c>
      <c r="DQ24">
        <f t="shared" si="19"/>
        <v>0</v>
      </c>
      <c r="DR24">
        <f t="shared" si="19"/>
        <v>0</v>
      </c>
      <c r="DS24">
        <f t="shared" si="19"/>
        <v>0</v>
      </c>
      <c r="DT24">
        <f t="shared" si="19"/>
        <v>0</v>
      </c>
      <c r="DU24">
        <f t="shared" si="19"/>
        <v>0</v>
      </c>
      <c r="DV24">
        <f t="shared" si="19"/>
        <v>0</v>
      </c>
      <c r="DW24">
        <f t="shared" si="19"/>
        <v>0</v>
      </c>
      <c r="DX24">
        <f t="shared" si="19"/>
        <v>0</v>
      </c>
      <c r="DY24">
        <f t="shared" si="19"/>
        <v>0</v>
      </c>
      <c r="DZ24">
        <f t="shared" si="19"/>
        <v>0</v>
      </c>
      <c r="EA24">
        <f t="shared" si="19"/>
        <v>0</v>
      </c>
      <c r="EB24">
        <f t="shared" si="19"/>
        <v>0</v>
      </c>
      <c r="EC24">
        <f t="shared" si="19"/>
        <v>0</v>
      </c>
      <c r="ED24">
        <f t="shared" si="19"/>
        <v>0</v>
      </c>
      <c r="EE24">
        <f t="shared" si="19"/>
        <v>0</v>
      </c>
      <c r="EF24">
        <f t="shared" si="19"/>
        <v>0</v>
      </c>
      <c r="EG24">
        <f t="shared" si="19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6"/>
        <v/>
      </c>
      <c r="AL25" s="55" t="str">
        <f t="shared" si="16"/>
        <v/>
      </c>
      <c r="AM25" s="55" t="str">
        <f t="shared" si="16"/>
        <v/>
      </c>
      <c r="AN25" s="55" t="str">
        <f t="shared" si="16"/>
        <v/>
      </c>
      <c r="AO25" s="55" t="str">
        <f t="shared" si="16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 t="shared" si="7"/>
        <v>-999</v>
      </c>
      <c r="AT25">
        <f t="shared" si="17"/>
        <v>-999</v>
      </c>
      <c r="AU25">
        <f t="shared" si="17"/>
        <v>-999</v>
      </c>
      <c r="AV25">
        <f t="shared" si="17"/>
        <v>-999</v>
      </c>
      <c r="AW25">
        <f t="shared" si="17"/>
        <v>-999</v>
      </c>
      <c r="AX25">
        <f t="shared" si="17"/>
        <v>-999</v>
      </c>
      <c r="AY25">
        <f t="shared" si="17"/>
        <v>-999</v>
      </c>
      <c r="AZ25">
        <f t="shared" si="17"/>
        <v>-999</v>
      </c>
      <c r="BA25">
        <f t="shared" si="17"/>
        <v>-999</v>
      </c>
      <c r="BB25">
        <f t="shared" si="17"/>
        <v>-999</v>
      </c>
      <c r="BC25">
        <f t="shared" si="17"/>
        <v>-999</v>
      </c>
      <c r="BD25">
        <f t="shared" si="17"/>
        <v>-999</v>
      </c>
      <c r="BE25">
        <f t="shared" si="17"/>
        <v>-999</v>
      </c>
      <c r="BF25">
        <f t="shared" si="17"/>
        <v>-999</v>
      </c>
      <c r="BG25">
        <f t="shared" si="17"/>
        <v>-999</v>
      </c>
      <c r="BH25">
        <f t="shared" si="17"/>
        <v>-999</v>
      </c>
      <c r="BI25">
        <f t="shared" si="17"/>
        <v>-999</v>
      </c>
      <c r="BJ25">
        <f t="shared" si="17"/>
        <v>-999</v>
      </c>
      <c r="BK25">
        <f t="shared" si="17"/>
        <v>-999</v>
      </c>
      <c r="BL25">
        <f t="shared" si="17"/>
        <v>-999</v>
      </c>
      <c r="BM25">
        <f t="shared" si="17"/>
        <v>-999</v>
      </c>
      <c r="BN25">
        <f t="shared" si="17"/>
        <v>-999</v>
      </c>
      <c r="BO25">
        <f t="shared" si="17"/>
        <v>-999</v>
      </c>
      <c r="BP25">
        <f t="shared" si="17"/>
        <v>-999</v>
      </c>
      <c r="BQ25">
        <f t="shared" si="17"/>
        <v>-999</v>
      </c>
      <c r="BR25">
        <f t="shared" si="17"/>
        <v>-999</v>
      </c>
      <c r="BS25">
        <f t="shared" si="17"/>
        <v>-999</v>
      </c>
      <c r="BT25">
        <f t="shared" si="17"/>
        <v>-999</v>
      </c>
      <c r="BU25">
        <f t="shared" si="17"/>
        <v>-999</v>
      </c>
      <c r="BV25">
        <f t="shared" si="17"/>
        <v>-999</v>
      </c>
      <c r="BW25">
        <f t="shared" si="17"/>
        <v>-999</v>
      </c>
      <c r="BX25">
        <f t="shared" si="9"/>
        <v>0</v>
      </c>
      <c r="BY25">
        <f t="shared" si="18"/>
        <v>0</v>
      </c>
      <c r="BZ25">
        <f t="shared" si="18"/>
        <v>0</v>
      </c>
      <c r="CA25">
        <f t="shared" si="18"/>
        <v>0</v>
      </c>
      <c r="CB25">
        <f t="shared" si="18"/>
        <v>0</v>
      </c>
      <c r="CC25">
        <f t="shared" si="18"/>
        <v>0</v>
      </c>
      <c r="CD25">
        <f t="shared" si="18"/>
        <v>0</v>
      </c>
      <c r="CE25">
        <f t="shared" si="18"/>
        <v>0</v>
      </c>
      <c r="CF25">
        <f t="shared" si="18"/>
        <v>0</v>
      </c>
      <c r="CG25">
        <f t="shared" si="18"/>
        <v>0</v>
      </c>
      <c r="CH25">
        <f t="shared" si="18"/>
        <v>0</v>
      </c>
      <c r="CI25">
        <f t="shared" si="18"/>
        <v>0</v>
      </c>
      <c r="CJ25">
        <f t="shared" si="18"/>
        <v>0</v>
      </c>
      <c r="CK25">
        <f t="shared" si="18"/>
        <v>0</v>
      </c>
      <c r="CL25">
        <f t="shared" si="18"/>
        <v>0</v>
      </c>
      <c r="CM25">
        <f t="shared" si="18"/>
        <v>0</v>
      </c>
      <c r="CN25">
        <f t="shared" si="18"/>
        <v>0</v>
      </c>
      <c r="CO25">
        <f t="shared" si="18"/>
        <v>0</v>
      </c>
      <c r="CP25">
        <f t="shared" si="18"/>
        <v>0</v>
      </c>
      <c r="CQ25">
        <f t="shared" si="18"/>
        <v>0</v>
      </c>
      <c r="CR25">
        <f t="shared" si="18"/>
        <v>0</v>
      </c>
      <c r="CS25">
        <f t="shared" si="18"/>
        <v>0</v>
      </c>
      <c r="CT25">
        <f t="shared" si="18"/>
        <v>0</v>
      </c>
      <c r="CU25">
        <f t="shared" si="18"/>
        <v>0</v>
      </c>
      <c r="CV25">
        <f t="shared" si="18"/>
        <v>0</v>
      </c>
      <c r="CW25">
        <f t="shared" si="18"/>
        <v>0</v>
      </c>
      <c r="CX25">
        <f t="shared" si="18"/>
        <v>0</v>
      </c>
      <c r="CY25">
        <f t="shared" si="18"/>
        <v>0</v>
      </c>
      <c r="CZ25">
        <f t="shared" si="18"/>
        <v>0</v>
      </c>
      <c r="DA25">
        <f t="shared" si="18"/>
        <v>0</v>
      </c>
      <c r="DB25">
        <f t="shared" si="18"/>
        <v>0</v>
      </c>
      <c r="DC25">
        <f t="shared" si="11"/>
        <v>0</v>
      </c>
      <c r="DD25">
        <f t="shared" si="19"/>
        <v>0</v>
      </c>
      <c r="DE25">
        <f t="shared" si="19"/>
        <v>0</v>
      </c>
      <c r="DF25">
        <f t="shared" si="19"/>
        <v>0</v>
      </c>
      <c r="DG25">
        <f t="shared" si="19"/>
        <v>0</v>
      </c>
      <c r="DH25">
        <f t="shared" si="19"/>
        <v>0</v>
      </c>
      <c r="DI25">
        <f t="shared" si="19"/>
        <v>0</v>
      </c>
      <c r="DJ25">
        <f t="shared" si="19"/>
        <v>0</v>
      </c>
      <c r="DK25">
        <f t="shared" si="19"/>
        <v>0</v>
      </c>
      <c r="DL25">
        <f t="shared" si="19"/>
        <v>0</v>
      </c>
      <c r="DM25">
        <f t="shared" si="19"/>
        <v>0</v>
      </c>
      <c r="DN25">
        <f t="shared" si="19"/>
        <v>0</v>
      </c>
      <c r="DO25">
        <f t="shared" si="19"/>
        <v>0</v>
      </c>
      <c r="DP25">
        <f t="shared" si="19"/>
        <v>0</v>
      </c>
      <c r="DQ25">
        <f t="shared" si="19"/>
        <v>0</v>
      </c>
      <c r="DR25">
        <f t="shared" si="19"/>
        <v>0</v>
      </c>
      <c r="DS25">
        <f t="shared" si="19"/>
        <v>0</v>
      </c>
      <c r="DT25">
        <f t="shared" si="19"/>
        <v>0</v>
      </c>
      <c r="DU25">
        <f t="shared" si="19"/>
        <v>0</v>
      </c>
      <c r="DV25">
        <f t="shared" si="19"/>
        <v>0</v>
      </c>
      <c r="DW25">
        <f t="shared" si="19"/>
        <v>0</v>
      </c>
      <c r="DX25">
        <f t="shared" si="19"/>
        <v>0</v>
      </c>
      <c r="DY25">
        <f t="shared" si="19"/>
        <v>0</v>
      </c>
      <c r="DZ25">
        <f t="shared" si="19"/>
        <v>0</v>
      </c>
      <c r="EA25">
        <f t="shared" si="19"/>
        <v>0</v>
      </c>
      <c r="EB25">
        <f t="shared" si="19"/>
        <v>0</v>
      </c>
      <c r="EC25">
        <f t="shared" si="19"/>
        <v>0</v>
      </c>
      <c r="ED25">
        <f t="shared" si="19"/>
        <v>0</v>
      </c>
      <c r="EE25">
        <f t="shared" si="19"/>
        <v>0</v>
      </c>
      <c r="EF25">
        <f t="shared" si="19"/>
        <v>0</v>
      </c>
      <c r="EG25">
        <f t="shared" si="19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6"/>
        <v/>
      </c>
      <c r="AL26" s="55" t="str">
        <f t="shared" si="16"/>
        <v/>
      </c>
      <c r="AM26" s="55" t="str">
        <f t="shared" si="16"/>
        <v/>
      </c>
      <c r="AN26" s="55" t="str">
        <f t="shared" si="16"/>
        <v/>
      </c>
      <c r="AO26" s="55" t="str">
        <f t="shared" si="16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 t="shared" si="7"/>
        <v>-999</v>
      </c>
      <c r="AT26">
        <f t="shared" si="17"/>
        <v>-999</v>
      </c>
      <c r="AU26">
        <f t="shared" si="17"/>
        <v>-999</v>
      </c>
      <c r="AV26">
        <f t="shared" si="17"/>
        <v>-999</v>
      </c>
      <c r="AW26">
        <f t="shared" si="17"/>
        <v>-999</v>
      </c>
      <c r="AX26">
        <f t="shared" si="17"/>
        <v>-999</v>
      </c>
      <c r="AY26">
        <f t="shared" si="17"/>
        <v>-999</v>
      </c>
      <c r="AZ26">
        <f t="shared" si="17"/>
        <v>-999</v>
      </c>
      <c r="BA26">
        <f t="shared" si="17"/>
        <v>-999</v>
      </c>
      <c r="BB26">
        <f t="shared" si="17"/>
        <v>-999</v>
      </c>
      <c r="BC26">
        <f t="shared" si="17"/>
        <v>-999</v>
      </c>
      <c r="BD26">
        <f t="shared" si="17"/>
        <v>-999</v>
      </c>
      <c r="BE26">
        <f t="shared" si="17"/>
        <v>-999</v>
      </c>
      <c r="BF26">
        <f t="shared" si="17"/>
        <v>-999</v>
      </c>
      <c r="BG26">
        <f t="shared" si="17"/>
        <v>-999</v>
      </c>
      <c r="BH26">
        <f t="shared" si="17"/>
        <v>-999</v>
      </c>
      <c r="BI26">
        <f t="shared" si="17"/>
        <v>-999</v>
      </c>
      <c r="BJ26">
        <f t="shared" si="17"/>
        <v>-999</v>
      </c>
      <c r="BK26">
        <f t="shared" si="17"/>
        <v>-999</v>
      </c>
      <c r="BL26">
        <f t="shared" si="17"/>
        <v>-999</v>
      </c>
      <c r="BM26">
        <f t="shared" si="17"/>
        <v>-999</v>
      </c>
      <c r="BN26">
        <f t="shared" si="17"/>
        <v>-999</v>
      </c>
      <c r="BO26">
        <f t="shared" si="17"/>
        <v>-999</v>
      </c>
      <c r="BP26">
        <f t="shared" si="17"/>
        <v>-999</v>
      </c>
      <c r="BQ26">
        <f t="shared" si="17"/>
        <v>-999</v>
      </c>
      <c r="BR26">
        <f t="shared" si="17"/>
        <v>-999</v>
      </c>
      <c r="BS26">
        <f t="shared" si="17"/>
        <v>-999</v>
      </c>
      <c r="BT26">
        <f t="shared" si="17"/>
        <v>-999</v>
      </c>
      <c r="BU26">
        <f t="shared" si="17"/>
        <v>-999</v>
      </c>
      <c r="BV26">
        <f t="shared" si="17"/>
        <v>-999</v>
      </c>
      <c r="BW26">
        <f t="shared" si="17"/>
        <v>-999</v>
      </c>
      <c r="BX26">
        <f t="shared" si="9"/>
        <v>0</v>
      </c>
      <c r="BY26">
        <f t="shared" si="18"/>
        <v>0</v>
      </c>
      <c r="BZ26">
        <f t="shared" si="18"/>
        <v>0</v>
      </c>
      <c r="CA26">
        <f t="shared" si="18"/>
        <v>0</v>
      </c>
      <c r="CB26">
        <f t="shared" si="18"/>
        <v>0</v>
      </c>
      <c r="CC26">
        <f t="shared" si="18"/>
        <v>0</v>
      </c>
      <c r="CD26">
        <f t="shared" si="18"/>
        <v>0</v>
      </c>
      <c r="CE26">
        <f t="shared" si="18"/>
        <v>0</v>
      </c>
      <c r="CF26">
        <f t="shared" si="18"/>
        <v>0</v>
      </c>
      <c r="CG26">
        <f t="shared" si="18"/>
        <v>0</v>
      </c>
      <c r="CH26">
        <f t="shared" si="18"/>
        <v>0</v>
      </c>
      <c r="CI26">
        <f t="shared" si="18"/>
        <v>0</v>
      </c>
      <c r="CJ26">
        <f t="shared" si="18"/>
        <v>0</v>
      </c>
      <c r="CK26">
        <f t="shared" si="18"/>
        <v>0</v>
      </c>
      <c r="CL26">
        <f t="shared" si="18"/>
        <v>0</v>
      </c>
      <c r="CM26">
        <f t="shared" si="18"/>
        <v>0</v>
      </c>
      <c r="CN26">
        <f t="shared" si="18"/>
        <v>0</v>
      </c>
      <c r="CO26">
        <f t="shared" si="18"/>
        <v>0</v>
      </c>
      <c r="CP26">
        <f t="shared" si="18"/>
        <v>0</v>
      </c>
      <c r="CQ26">
        <f t="shared" si="18"/>
        <v>0</v>
      </c>
      <c r="CR26">
        <f t="shared" si="18"/>
        <v>0</v>
      </c>
      <c r="CS26">
        <f t="shared" si="18"/>
        <v>0</v>
      </c>
      <c r="CT26">
        <f t="shared" si="18"/>
        <v>0</v>
      </c>
      <c r="CU26">
        <f t="shared" si="18"/>
        <v>0</v>
      </c>
      <c r="CV26">
        <f t="shared" si="18"/>
        <v>0</v>
      </c>
      <c r="CW26">
        <f t="shared" si="18"/>
        <v>0</v>
      </c>
      <c r="CX26">
        <f t="shared" si="18"/>
        <v>0</v>
      </c>
      <c r="CY26">
        <f t="shared" si="18"/>
        <v>0</v>
      </c>
      <c r="CZ26">
        <f t="shared" si="18"/>
        <v>0</v>
      </c>
      <c r="DA26">
        <f t="shared" si="18"/>
        <v>0</v>
      </c>
      <c r="DB26">
        <f t="shared" si="18"/>
        <v>0</v>
      </c>
      <c r="DC26">
        <f t="shared" si="11"/>
        <v>0</v>
      </c>
      <c r="DD26">
        <f t="shared" si="19"/>
        <v>0</v>
      </c>
      <c r="DE26">
        <f t="shared" si="19"/>
        <v>0</v>
      </c>
      <c r="DF26">
        <f t="shared" si="19"/>
        <v>0</v>
      </c>
      <c r="DG26">
        <f t="shared" si="19"/>
        <v>0</v>
      </c>
      <c r="DH26">
        <f t="shared" si="19"/>
        <v>0</v>
      </c>
      <c r="DI26">
        <f t="shared" si="19"/>
        <v>0</v>
      </c>
      <c r="DJ26">
        <f t="shared" si="19"/>
        <v>0</v>
      </c>
      <c r="DK26">
        <f t="shared" si="19"/>
        <v>0</v>
      </c>
      <c r="DL26">
        <f t="shared" si="19"/>
        <v>0</v>
      </c>
      <c r="DM26">
        <f t="shared" si="19"/>
        <v>0</v>
      </c>
      <c r="DN26">
        <f t="shared" si="19"/>
        <v>0</v>
      </c>
      <c r="DO26">
        <f t="shared" si="19"/>
        <v>0</v>
      </c>
      <c r="DP26">
        <f t="shared" si="19"/>
        <v>0</v>
      </c>
      <c r="DQ26">
        <f t="shared" si="19"/>
        <v>0</v>
      </c>
      <c r="DR26">
        <f t="shared" si="19"/>
        <v>0</v>
      </c>
      <c r="DS26">
        <f t="shared" si="19"/>
        <v>0</v>
      </c>
      <c r="DT26">
        <f t="shared" si="19"/>
        <v>0</v>
      </c>
      <c r="DU26">
        <f t="shared" si="19"/>
        <v>0</v>
      </c>
      <c r="DV26">
        <f t="shared" si="19"/>
        <v>0</v>
      </c>
      <c r="DW26">
        <f t="shared" si="19"/>
        <v>0</v>
      </c>
      <c r="DX26">
        <f t="shared" si="19"/>
        <v>0</v>
      </c>
      <c r="DY26">
        <f t="shared" si="19"/>
        <v>0</v>
      </c>
      <c r="DZ26">
        <f t="shared" si="19"/>
        <v>0</v>
      </c>
      <c r="EA26">
        <f t="shared" si="19"/>
        <v>0</v>
      </c>
      <c r="EB26">
        <f t="shared" si="19"/>
        <v>0</v>
      </c>
      <c r="EC26">
        <f t="shared" si="19"/>
        <v>0</v>
      </c>
      <c r="ED26">
        <f t="shared" si="19"/>
        <v>0</v>
      </c>
      <c r="EE26">
        <f t="shared" si="19"/>
        <v>0</v>
      </c>
      <c r="EF26">
        <f t="shared" si="19"/>
        <v>0</v>
      </c>
      <c r="EG26">
        <f t="shared" si="19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6"/>
        <v/>
      </c>
      <c r="AL27" s="55" t="str">
        <f t="shared" si="16"/>
        <v/>
      </c>
      <c r="AM27" s="55" t="str">
        <f t="shared" si="16"/>
        <v/>
      </c>
      <c r="AN27" s="55" t="str">
        <f t="shared" si="16"/>
        <v/>
      </c>
      <c r="AO27" s="55" t="str">
        <f t="shared" si="16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 t="shared" si="7"/>
        <v>-999</v>
      </c>
      <c r="AT27">
        <f t="shared" si="17"/>
        <v>-999</v>
      </c>
      <c r="AU27">
        <f t="shared" si="17"/>
        <v>-999</v>
      </c>
      <c r="AV27">
        <f t="shared" si="17"/>
        <v>-999</v>
      </c>
      <c r="AW27">
        <f t="shared" si="17"/>
        <v>-999</v>
      </c>
      <c r="AX27">
        <f t="shared" si="17"/>
        <v>-999</v>
      </c>
      <c r="AY27">
        <f t="shared" si="17"/>
        <v>-999</v>
      </c>
      <c r="AZ27">
        <f t="shared" si="17"/>
        <v>-999</v>
      </c>
      <c r="BA27">
        <f t="shared" si="17"/>
        <v>-999</v>
      </c>
      <c r="BB27">
        <f t="shared" si="17"/>
        <v>-999</v>
      </c>
      <c r="BC27">
        <f t="shared" si="17"/>
        <v>-999</v>
      </c>
      <c r="BD27">
        <f t="shared" si="17"/>
        <v>-999</v>
      </c>
      <c r="BE27">
        <f t="shared" si="17"/>
        <v>-999</v>
      </c>
      <c r="BF27">
        <f t="shared" si="17"/>
        <v>-999</v>
      </c>
      <c r="BG27">
        <f t="shared" si="17"/>
        <v>-999</v>
      </c>
      <c r="BH27">
        <f t="shared" si="17"/>
        <v>-999</v>
      </c>
      <c r="BI27">
        <f t="shared" si="17"/>
        <v>-999</v>
      </c>
      <c r="BJ27">
        <f t="shared" si="17"/>
        <v>-999</v>
      </c>
      <c r="BK27">
        <f t="shared" si="17"/>
        <v>-999</v>
      </c>
      <c r="BL27">
        <f t="shared" si="17"/>
        <v>-999</v>
      </c>
      <c r="BM27">
        <f t="shared" si="17"/>
        <v>-999</v>
      </c>
      <c r="BN27">
        <f t="shared" si="17"/>
        <v>-999</v>
      </c>
      <c r="BO27">
        <f t="shared" si="17"/>
        <v>-999</v>
      </c>
      <c r="BP27">
        <f t="shared" si="17"/>
        <v>-999</v>
      </c>
      <c r="BQ27">
        <f t="shared" si="17"/>
        <v>-999</v>
      </c>
      <c r="BR27">
        <f t="shared" si="17"/>
        <v>-999</v>
      </c>
      <c r="BS27">
        <f t="shared" si="17"/>
        <v>-999</v>
      </c>
      <c r="BT27">
        <f t="shared" si="17"/>
        <v>-999</v>
      </c>
      <c r="BU27">
        <f t="shared" si="17"/>
        <v>-999</v>
      </c>
      <c r="BV27">
        <f t="shared" si="17"/>
        <v>-999</v>
      </c>
      <c r="BW27">
        <f t="shared" si="17"/>
        <v>-999</v>
      </c>
      <c r="BX27">
        <f t="shared" si="9"/>
        <v>0</v>
      </c>
      <c r="BY27">
        <f t="shared" si="18"/>
        <v>0</v>
      </c>
      <c r="BZ27">
        <f t="shared" si="18"/>
        <v>0</v>
      </c>
      <c r="CA27">
        <f t="shared" si="18"/>
        <v>0</v>
      </c>
      <c r="CB27">
        <f t="shared" si="18"/>
        <v>0</v>
      </c>
      <c r="CC27">
        <f t="shared" si="18"/>
        <v>0</v>
      </c>
      <c r="CD27">
        <f t="shared" si="18"/>
        <v>0</v>
      </c>
      <c r="CE27">
        <f t="shared" si="18"/>
        <v>0</v>
      </c>
      <c r="CF27">
        <f t="shared" si="18"/>
        <v>0</v>
      </c>
      <c r="CG27">
        <f t="shared" si="18"/>
        <v>0</v>
      </c>
      <c r="CH27">
        <f t="shared" si="18"/>
        <v>0</v>
      </c>
      <c r="CI27">
        <f t="shared" si="18"/>
        <v>0</v>
      </c>
      <c r="CJ27">
        <f t="shared" si="18"/>
        <v>0</v>
      </c>
      <c r="CK27">
        <f t="shared" si="18"/>
        <v>0</v>
      </c>
      <c r="CL27">
        <f t="shared" si="18"/>
        <v>0</v>
      </c>
      <c r="CM27">
        <f t="shared" si="18"/>
        <v>0</v>
      </c>
      <c r="CN27">
        <f t="shared" si="18"/>
        <v>0</v>
      </c>
      <c r="CO27">
        <f t="shared" si="18"/>
        <v>0</v>
      </c>
      <c r="CP27">
        <f t="shared" si="18"/>
        <v>0</v>
      </c>
      <c r="CQ27">
        <f t="shared" si="18"/>
        <v>0</v>
      </c>
      <c r="CR27">
        <f t="shared" si="18"/>
        <v>0</v>
      </c>
      <c r="CS27">
        <f t="shared" si="18"/>
        <v>0</v>
      </c>
      <c r="CT27">
        <f t="shared" si="18"/>
        <v>0</v>
      </c>
      <c r="CU27">
        <f t="shared" si="18"/>
        <v>0</v>
      </c>
      <c r="CV27">
        <f t="shared" si="18"/>
        <v>0</v>
      </c>
      <c r="CW27">
        <f t="shared" si="18"/>
        <v>0</v>
      </c>
      <c r="CX27">
        <f t="shared" si="18"/>
        <v>0</v>
      </c>
      <c r="CY27">
        <f t="shared" si="18"/>
        <v>0</v>
      </c>
      <c r="CZ27">
        <f t="shared" si="18"/>
        <v>0</v>
      </c>
      <c r="DA27">
        <f t="shared" si="18"/>
        <v>0</v>
      </c>
      <c r="DB27">
        <f t="shared" si="18"/>
        <v>0</v>
      </c>
      <c r="DC27">
        <f t="shared" si="11"/>
        <v>0</v>
      </c>
      <c r="DD27">
        <f t="shared" si="19"/>
        <v>0</v>
      </c>
      <c r="DE27">
        <f t="shared" si="19"/>
        <v>0</v>
      </c>
      <c r="DF27">
        <f t="shared" si="19"/>
        <v>0</v>
      </c>
      <c r="DG27">
        <f t="shared" si="19"/>
        <v>0</v>
      </c>
      <c r="DH27">
        <f t="shared" si="19"/>
        <v>0</v>
      </c>
      <c r="DI27">
        <f t="shared" si="19"/>
        <v>0</v>
      </c>
      <c r="DJ27">
        <f t="shared" si="19"/>
        <v>0</v>
      </c>
      <c r="DK27">
        <f t="shared" si="19"/>
        <v>0</v>
      </c>
      <c r="DL27">
        <f t="shared" si="19"/>
        <v>0</v>
      </c>
      <c r="DM27">
        <f t="shared" si="19"/>
        <v>0</v>
      </c>
      <c r="DN27">
        <f t="shared" si="19"/>
        <v>0</v>
      </c>
      <c r="DO27">
        <f t="shared" si="19"/>
        <v>0</v>
      </c>
      <c r="DP27">
        <f t="shared" si="19"/>
        <v>0</v>
      </c>
      <c r="DQ27">
        <f t="shared" si="19"/>
        <v>0</v>
      </c>
      <c r="DR27">
        <f t="shared" si="19"/>
        <v>0</v>
      </c>
      <c r="DS27">
        <f t="shared" si="19"/>
        <v>0</v>
      </c>
      <c r="DT27">
        <f t="shared" si="19"/>
        <v>0</v>
      </c>
      <c r="DU27">
        <f t="shared" si="19"/>
        <v>0</v>
      </c>
      <c r="DV27">
        <f t="shared" si="19"/>
        <v>0</v>
      </c>
      <c r="DW27">
        <f t="shared" si="19"/>
        <v>0</v>
      </c>
      <c r="DX27">
        <f t="shared" si="19"/>
        <v>0</v>
      </c>
      <c r="DY27">
        <f t="shared" si="19"/>
        <v>0</v>
      </c>
      <c r="DZ27">
        <f t="shared" si="19"/>
        <v>0</v>
      </c>
      <c r="EA27">
        <f t="shared" si="19"/>
        <v>0</v>
      </c>
      <c r="EB27">
        <f t="shared" si="19"/>
        <v>0</v>
      </c>
      <c r="EC27">
        <f t="shared" si="19"/>
        <v>0</v>
      </c>
      <c r="ED27">
        <f t="shared" si="19"/>
        <v>0</v>
      </c>
      <c r="EE27">
        <f t="shared" si="19"/>
        <v>0</v>
      </c>
      <c r="EF27">
        <f t="shared" si="19"/>
        <v>0</v>
      </c>
      <c r="EG27">
        <f t="shared" si="19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6"/>
        <v/>
      </c>
      <c r="AL28" s="55" t="str">
        <f t="shared" si="16"/>
        <v/>
      </c>
      <c r="AM28" s="55" t="str">
        <f t="shared" si="16"/>
        <v/>
      </c>
      <c r="AN28" s="55" t="str">
        <f t="shared" si="16"/>
        <v/>
      </c>
      <c r="AO28" s="55" t="str">
        <f t="shared" si="16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 t="shared" si="7"/>
        <v>-999</v>
      </c>
      <c r="AT28">
        <f t="shared" si="17"/>
        <v>-999</v>
      </c>
      <c r="AU28">
        <f t="shared" si="17"/>
        <v>-999</v>
      </c>
      <c r="AV28">
        <f t="shared" si="17"/>
        <v>-999</v>
      </c>
      <c r="AW28">
        <f t="shared" si="17"/>
        <v>-999</v>
      </c>
      <c r="AX28">
        <f t="shared" si="17"/>
        <v>-999</v>
      </c>
      <c r="AY28">
        <f t="shared" si="17"/>
        <v>-999</v>
      </c>
      <c r="AZ28">
        <f t="shared" si="17"/>
        <v>-999</v>
      </c>
      <c r="BA28">
        <f t="shared" si="17"/>
        <v>-999</v>
      </c>
      <c r="BB28">
        <f t="shared" si="17"/>
        <v>-999</v>
      </c>
      <c r="BC28">
        <f t="shared" si="17"/>
        <v>-999</v>
      </c>
      <c r="BD28">
        <f t="shared" si="17"/>
        <v>-999</v>
      </c>
      <c r="BE28">
        <f t="shared" si="17"/>
        <v>-999</v>
      </c>
      <c r="BF28">
        <f t="shared" si="17"/>
        <v>-999</v>
      </c>
      <c r="BG28">
        <f t="shared" si="17"/>
        <v>-999</v>
      </c>
      <c r="BH28">
        <f t="shared" si="17"/>
        <v>-999</v>
      </c>
      <c r="BI28">
        <f t="shared" si="17"/>
        <v>-999</v>
      </c>
      <c r="BJ28">
        <f t="shared" si="17"/>
        <v>-999</v>
      </c>
      <c r="BK28">
        <f t="shared" si="17"/>
        <v>-999</v>
      </c>
      <c r="BL28">
        <f t="shared" si="17"/>
        <v>-999</v>
      </c>
      <c r="BM28">
        <f t="shared" si="17"/>
        <v>-999</v>
      </c>
      <c r="BN28">
        <f t="shared" si="17"/>
        <v>-999</v>
      </c>
      <c r="BO28">
        <f t="shared" si="17"/>
        <v>-999</v>
      </c>
      <c r="BP28">
        <f t="shared" si="17"/>
        <v>-999</v>
      </c>
      <c r="BQ28">
        <f t="shared" si="17"/>
        <v>-999</v>
      </c>
      <c r="BR28">
        <f t="shared" si="17"/>
        <v>-999</v>
      </c>
      <c r="BS28">
        <f t="shared" si="17"/>
        <v>-999</v>
      </c>
      <c r="BT28">
        <f t="shared" si="17"/>
        <v>-999</v>
      </c>
      <c r="BU28">
        <f t="shared" si="17"/>
        <v>-999</v>
      </c>
      <c r="BV28">
        <f t="shared" si="17"/>
        <v>-999</v>
      </c>
      <c r="BW28">
        <f t="shared" si="17"/>
        <v>-999</v>
      </c>
      <c r="BX28">
        <f t="shared" si="9"/>
        <v>0</v>
      </c>
      <c r="BY28">
        <f t="shared" si="18"/>
        <v>0</v>
      </c>
      <c r="BZ28">
        <f t="shared" si="18"/>
        <v>0</v>
      </c>
      <c r="CA28">
        <f t="shared" si="18"/>
        <v>0</v>
      </c>
      <c r="CB28">
        <f t="shared" si="18"/>
        <v>0</v>
      </c>
      <c r="CC28">
        <f t="shared" si="18"/>
        <v>0</v>
      </c>
      <c r="CD28">
        <f t="shared" si="18"/>
        <v>0</v>
      </c>
      <c r="CE28">
        <f t="shared" si="18"/>
        <v>0</v>
      </c>
      <c r="CF28">
        <f t="shared" si="18"/>
        <v>0</v>
      </c>
      <c r="CG28">
        <f t="shared" si="18"/>
        <v>0</v>
      </c>
      <c r="CH28">
        <f t="shared" si="18"/>
        <v>0</v>
      </c>
      <c r="CI28">
        <f t="shared" si="18"/>
        <v>0</v>
      </c>
      <c r="CJ28">
        <f t="shared" si="18"/>
        <v>0</v>
      </c>
      <c r="CK28">
        <f t="shared" si="18"/>
        <v>0</v>
      </c>
      <c r="CL28">
        <f t="shared" si="18"/>
        <v>0</v>
      </c>
      <c r="CM28">
        <f t="shared" si="18"/>
        <v>0</v>
      </c>
      <c r="CN28">
        <f t="shared" si="18"/>
        <v>0</v>
      </c>
      <c r="CO28">
        <f t="shared" si="18"/>
        <v>0</v>
      </c>
      <c r="CP28">
        <f t="shared" si="18"/>
        <v>0</v>
      </c>
      <c r="CQ28">
        <f t="shared" si="18"/>
        <v>0</v>
      </c>
      <c r="CR28">
        <f t="shared" si="18"/>
        <v>0</v>
      </c>
      <c r="CS28">
        <f t="shared" si="18"/>
        <v>0</v>
      </c>
      <c r="CT28">
        <f t="shared" si="18"/>
        <v>0</v>
      </c>
      <c r="CU28">
        <f t="shared" si="18"/>
        <v>0</v>
      </c>
      <c r="CV28">
        <f t="shared" si="18"/>
        <v>0</v>
      </c>
      <c r="CW28">
        <f t="shared" si="18"/>
        <v>0</v>
      </c>
      <c r="CX28">
        <f t="shared" si="18"/>
        <v>0</v>
      </c>
      <c r="CY28">
        <f t="shared" si="18"/>
        <v>0</v>
      </c>
      <c r="CZ28">
        <f t="shared" si="18"/>
        <v>0</v>
      </c>
      <c r="DA28">
        <f t="shared" si="18"/>
        <v>0</v>
      </c>
      <c r="DB28">
        <f t="shared" si="18"/>
        <v>0</v>
      </c>
      <c r="DC28">
        <f t="shared" si="11"/>
        <v>0</v>
      </c>
      <c r="DD28">
        <f t="shared" si="19"/>
        <v>0</v>
      </c>
      <c r="DE28">
        <f t="shared" si="19"/>
        <v>0</v>
      </c>
      <c r="DF28">
        <f t="shared" si="19"/>
        <v>0</v>
      </c>
      <c r="DG28">
        <f t="shared" si="19"/>
        <v>0</v>
      </c>
      <c r="DH28">
        <f t="shared" si="19"/>
        <v>0</v>
      </c>
      <c r="DI28">
        <f t="shared" si="19"/>
        <v>0</v>
      </c>
      <c r="DJ28">
        <f t="shared" si="19"/>
        <v>0</v>
      </c>
      <c r="DK28">
        <f t="shared" si="19"/>
        <v>0</v>
      </c>
      <c r="DL28">
        <f t="shared" si="19"/>
        <v>0</v>
      </c>
      <c r="DM28">
        <f t="shared" si="19"/>
        <v>0</v>
      </c>
      <c r="DN28">
        <f t="shared" si="19"/>
        <v>0</v>
      </c>
      <c r="DO28">
        <f t="shared" si="19"/>
        <v>0</v>
      </c>
      <c r="DP28">
        <f t="shared" si="19"/>
        <v>0</v>
      </c>
      <c r="DQ28">
        <f t="shared" si="19"/>
        <v>0</v>
      </c>
      <c r="DR28">
        <f t="shared" si="19"/>
        <v>0</v>
      </c>
      <c r="DS28">
        <f t="shared" si="19"/>
        <v>0</v>
      </c>
      <c r="DT28">
        <f t="shared" si="19"/>
        <v>0</v>
      </c>
      <c r="DU28">
        <f t="shared" si="19"/>
        <v>0</v>
      </c>
      <c r="DV28">
        <f t="shared" si="19"/>
        <v>0</v>
      </c>
      <c r="DW28">
        <f t="shared" si="19"/>
        <v>0</v>
      </c>
      <c r="DX28">
        <f t="shared" si="19"/>
        <v>0</v>
      </c>
      <c r="DY28">
        <f t="shared" si="19"/>
        <v>0</v>
      </c>
      <c r="DZ28">
        <f t="shared" si="19"/>
        <v>0</v>
      </c>
      <c r="EA28">
        <f t="shared" si="19"/>
        <v>0</v>
      </c>
      <c r="EB28">
        <f t="shared" si="19"/>
        <v>0</v>
      </c>
      <c r="EC28">
        <f t="shared" si="19"/>
        <v>0</v>
      </c>
      <c r="ED28">
        <f t="shared" si="19"/>
        <v>0</v>
      </c>
      <c r="EE28">
        <f t="shared" si="19"/>
        <v>0</v>
      </c>
      <c r="EF28">
        <f t="shared" si="19"/>
        <v>0</v>
      </c>
      <c r="EG28">
        <f t="shared" si="19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6"/>
        <v/>
      </c>
      <c r="AL29" s="55" t="str">
        <f t="shared" si="16"/>
        <v/>
      </c>
      <c r="AM29" s="55" t="str">
        <f t="shared" si="16"/>
        <v/>
      </c>
      <c r="AN29" s="55" t="str">
        <f t="shared" si="16"/>
        <v/>
      </c>
      <c r="AO29" s="55" t="str">
        <f t="shared" si="16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 t="shared" si="7"/>
        <v>-999</v>
      </c>
      <c r="AT29">
        <f t="shared" si="17"/>
        <v>-999</v>
      </c>
      <c r="AU29">
        <f t="shared" si="17"/>
        <v>-999</v>
      </c>
      <c r="AV29">
        <f t="shared" si="17"/>
        <v>-999</v>
      </c>
      <c r="AW29">
        <f t="shared" si="17"/>
        <v>-999</v>
      </c>
      <c r="AX29">
        <f t="shared" si="17"/>
        <v>-999</v>
      </c>
      <c r="AY29">
        <f t="shared" si="17"/>
        <v>-999</v>
      </c>
      <c r="AZ29">
        <f t="shared" si="17"/>
        <v>-999</v>
      </c>
      <c r="BA29">
        <f t="shared" si="17"/>
        <v>-999</v>
      </c>
      <c r="BB29">
        <f t="shared" si="17"/>
        <v>-999</v>
      </c>
      <c r="BC29">
        <f t="shared" si="17"/>
        <v>-999</v>
      </c>
      <c r="BD29">
        <f t="shared" si="17"/>
        <v>-999</v>
      </c>
      <c r="BE29">
        <f t="shared" si="17"/>
        <v>-999</v>
      </c>
      <c r="BF29">
        <f t="shared" si="17"/>
        <v>-999</v>
      </c>
      <c r="BG29">
        <f t="shared" si="17"/>
        <v>-999</v>
      </c>
      <c r="BH29">
        <f t="shared" si="17"/>
        <v>-999</v>
      </c>
      <c r="BI29">
        <f t="shared" si="17"/>
        <v>-999</v>
      </c>
      <c r="BJ29">
        <f t="shared" si="17"/>
        <v>-999</v>
      </c>
      <c r="BK29">
        <f t="shared" si="17"/>
        <v>-999</v>
      </c>
      <c r="BL29">
        <f t="shared" si="17"/>
        <v>-999</v>
      </c>
      <c r="BM29">
        <f t="shared" si="17"/>
        <v>-999</v>
      </c>
      <c r="BN29">
        <f t="shared" si="17"/>
        <v>-999</v>
      </c>
      <c r="BO29">
        <f t="shared" si="17"/>
        <v>-999</v>
      </c>
      <c r="BP29">
        <f t="shared" si="17"/>
        <v>-999</v>
      </c>
      <c r="BQ29">
        <f t="shared" si="17"/>
        <v>-999</v>
      </c>
      <c r="BR29">
        <f t="shared" si="17"/>
        <v>-999</v>
      </c>
      <c r="BS29">
        <f t="shared" si="17"/>
        <v>-999</v>
      </c>
      <c r="BT29">
        <f t="shared" si="17"/>
        <v>-999</v>
      </c>
      <c r="BU29">
        <f t="shared" si="17"/>
        <v>-999</v>
      </c>
      <c r="BV29">
        <f t="shared" si="17"/>
        <v>-999</v>
      </c>
      <c r="BW29">
        <f t="shared" si="17"/>
        <v>-999</v>
      </c>
      <c r="BX29">
        <f t="shared" si="9"/>
        <v>0</v>
      </c>
      <c r="BY29">
        <f t="shared" si="18"/>
        <v>0</v>
      </c>
      <c r="BZ29">
        <f t="shared" si="18"/>
        <v>0</v>
      </c>
      <c r="CA29">
        <f t="shared" si="18"/>
        <v>0</v>
      </c>
      <c r="CB29">
        <f t="shared" si="18"/>
        <v>0</v>
      </c>
      <c r="CC29">
        <f t="shared" si="18"/>
        <v>0</v>
      </c>
      <c r="CD29">
        <f t="shared" si="18"/>
        <v>0</v>
      </c>
      <c r="CE29">
        <f t="shared" si="18"/>
        <v>0</v>
      </c>
      <c r="CF29">
        <f t="shared" si="18"/>
        <v>0</v>
      </c>
      <c r="CG29">
        <f t="shared" si="18"/>
        <v>0</v>
      </c>
      <c r="CH29">
        <f t="shared" si="18"/>
        <v>0</v>
      </c>
      <c r="CI29">
        <f t="shared" si="18"/>
        <v>0</v>
      </c>
      <c r="CJ29">
        <f t="shared" si="18"/>
        <v>0</v>
      </c>
      <c r="CK29">
        <f t="shared" si="18"/>
        <v>0</v>
      </c>
      <c r="CL29">
        <f t="shared" si="18"/>
        <v>0</v>
      </c>
      <c r="CM29">
        <f t="shared" si="18"/>
        <v>0</v>
      </c>
      <c r="CN29">
        <f t="shared" si="18"/>
        <v>0</v>
      </c>
      <c r="CO29">
        <f t="shared" si="18"/>
        <v>0</v>
      </c>
      <c r="CP29">
        <f t="shared" si="18"/>
        <v>0</v>
      </c>
      <c r="CQ29">
        <f t="shared" si="18"/>
        <v>0</v>
      </c>
      <c r="CR29">
        <f t="shared" si="18"/>
        <v>0</v>
      </c>
      <c r="CS29">
        <f t="shared" si="18"/>
        <v>0</v>
      </c>
      <c r="CT29">
        <f t="shared" si="18"/>
        <v>0</v>
      </c>
      <c r="CU29">
        <f t="shared" si="18"/>
        <v>0</v>
      </c>
      <c r="CV29">
        <f t="shared" si="18"/>
        <v>0</v>
      </c>
      <c r="CW29">
        <f t="shared" si="18"/>
        <v>0</v>
      </c>
      <c r="CX29">
        <f t="shared" si="18"/>
        <v>0</v>
      </c>
      <c r="CY29">
        <f t="shared" si="18"/>
        <v>0</v>
      </c>
      <c r="CZ29">
        <f t="shared" si="18"/>
        <v>0</v>
      </c>
      <c r="DA29">
        <f t="shared" si="18"/>
        <v>0</v>
      </c>
      <c r="DB29">
        <f t="shared" si="18"/>
        <v>0</v>
      </c>
      <c r="DC29">
        <f t="shared" si="11"/>
        <v>0</v>
      </c>
      <c r="DD29">
        <f t="shared" si="19"/>
        <v>0</v>
      </c>
      <c r="DE29">
        <f t="shared" si="19"/>
        <v>0</v>
      </c>
      <c r="DF29">
        <f t="shared" si="19"/>
        <v>0</v>
      </c>
      <c r="DG29">
        <f t="shared" si="19"/>
        <v>0</v>
      </c>
      <c r="DH29">
        <f t="shared" si="19"/>
        <v>0</v>
      </c>
      <c r="DI29">
        <f t="shared" si="19"/>
        <v>0</v>
      </c>
      <c r="DJ29">
        <f t="shared" si="19"/>
        <v>0</v>
      </c>
      <c r="DK29">
        <f t="shared" si="19"/>
        <v>0</v>
      </c>
      <c r="DL29">
        <f t="shared" si="19"/>
        <v>0</v>
      </c>
      <c r="DM29">
        <f t="shared" si="19"/>
        <v>0</v>
      </c>
      <c r="DN29">
        <f t="shared" si="19"/>
        <v>0</v>
      </c>
      <c r="DO29">
        <f t="shared" si="19"/>
        <v>0</v>
      </c>
      <c r="DP29">
        <f t="shared" si="19"/>
        <v>0</v>
      </c>
      <c r="DQ29">
        <f t="shared" si="19"/>
        <v>0</v>
      </c>
      <c r="DR29">
        <f t="shared" si="19"/>
        <v>0</v>
      </c>
      <c r="DS29">
        <f t="shared" si="19"/>
        <v>0</v>
      </c>
      <c r="DT29">
        <f t="shared" si="19"/>
        <v>0</v>
      </c>
      <c r="DU29">
        <f t="shared" si="19"/>
        <v>0</v>
      </c>
      <c r="DV29">
        <f t="shared" si="19"/>
        <v>0</v>
      </c>
      <c r="DW29">
        <f t="shared" si="19"/>
        <v>0</v>
      </c>
      <c r="DX29">
        <f t="shared" si="19"/>
        <v>0</v>
      </c>
      <c r="DY29">
        <f t="shared" si="19"/>
        <v>0</v>
      </c>
      <c r="DZ29">
        <f t="shared" si="19"/>
        <v>0</v>
      </c>
      <c r="EA29">
        <f t="shared" si="19"/>
        <v>0</v>
      </c>
      <c r="EB29">
        <f t="shared" si="19"/>
        <v>0</v>
      </c>
      <c r="EC29">
        <f t="shared" si="19"/>
        <v>0</v>
      </c>
      <c r="ED29">
        <f t="shared" si="19"/>
        <v>0</v>
      </c>
      <c r="EE29">
        <f t="shared" si="19"/>
        <v>0</v>
      </c>
      <c r="EF29">
        <f t="shared" si="19"/>
        <v>0</v>
      </c>
      <c r="EG29">
        <f t="shared" si="19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6"/>
        <v/>
      </c>
      <c r="AL30" s="55" t="str">
        <f t="shared" si="16"/>
        <v/>
      </c>
      <c r="AM30" s="55" t="str">
        <f t="shared" si="16"/>
        <v/>
      </c>
      <c r="AN30" s="55" t="str">
        <f t="shared" si="16"/>
        <v/>
      </c>
      <c r="AO30" s="55" t="str">
        <f t="shared" si="16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 t="shared" si="7"/>
        <v>-999</v>
      </c>
      <c r="AT30">
        <f t="shared" si="17"/>
        <v>-999</v>
      </c>
      <c r="AU30">
        <f t="shared" si="17"/>
        <v>-999</v>
      </c>
      <c r="AV30">
        <f t="shared" si="17"/>
        <v>-999</v>
      </c>
      <c r="AW30">
        <f t="shared" si="17"/>
        <v>-999</v>
      </c>
      <c r="AX30">
        <f t="shared" si="17"/>
        <v>-999</v>
      </c>
      <c r="AY30">
        <f t="shared" si="17"/>
        <v>-999</v>
      </c>
      <c r="AZ30">
        <f t="shared" si="17"/>
        <v>-999</v>
      </c>
      <c r="BA30">
        <f t="shared" si="17"/>
        <v>-999</v>
      </c>
      <c r="BB30">
        <f t="shared" si="17"/>
        <v>-999</v>
      </c>
      <c r="BC30">
        <f t="shared" si="17"/>
        <v>-999</v>
      </c>
      <c r="BD30">
        <f t="shared" si="17"/>
        <v>-999</v>
      </c>
      <c r="BE30">
        <f t="shared" si="17"/>
        <v>-999</v>
      </c>
      <c r="BF30">
        <f t="shared" si="17"/>
        <v>-999</v>
      </c>
      <c r="BG30">
        <f t="shared" si="17"/>
        <v>-999</v>
      </c>
      <c r="BH30">
        <f t="shared" si="17"/>
        <v>-999</v>
      </c>
      <c r="BI30">
        <f t="shared" si="17"/>
        <v>-999</v>
      </c>
      <c r="BJ30">
        <f t="shared" si="17"/>
        <v>-999</v>
      </c>
      <c r="BK30">
        <f t="shared" si="17"/>
        <v>-999</v>
      </c>
      <c r="BL30">
        <f t="shared" si="17"/>
        <v>-999</v>
      </c>
      <c r="BM30">
        <f t="shared" si="17"/>
        <v>-999</v>
      </c>
      <c r="BN30">
        <f t="shared" si="17"/>
        <v>-999</v>
      </c>
      <c r="BO30">
        <f t="shared" si="17"/>
        <v>-999</v>
      </c>
      <c r="BP30">
        <f t="shared" si="17"/>
        <v>-999</v>
      </c>
      <c r="BQ30">
        <f t="shared" si="17"/>
        <v>-999</v>
      </c>
      <c r="BR30">
        <f t="shared" si="17"/>
        <v>-999</v>
      </c>
      <c r="BS30">
        <f t="shared" si="17"/>
        <v>-999</v>
      </c>
      <c r="BT30">
        <f t="shared" si="17"/>
        <v>-999</v>
      </c>
      <c r="BU30">
        <f t="shared" si="17"/>
        <v>-999</v>
      </c>
      <c r="BV30">
        <f t="shared" si="17"/>
        <v>-999</v>
      </c>
      <c r="BW30">
        <f t="shared" si="17"/>
        <v>-999</v>
      </c>
      <c r="BX30">
        <f t="shared" si="9"/>
        <v>0</v>
      </c>
      <c r="BY30">
        <f t="shared" si="18"/>
        <v>0</v>
      </c>
      <c r="BZ30">
        <f t="shared" si="18"/>
        <v>0</v>
      </c>
      <c r="CA30">
        <f t="shared" si="18"/>
        <v>0</v>
      </c>
      <c r="CB30">
        <f t="shared" si="18"/>
        <v>0</v>
      </c>
      <c r="CC30">
        <f t="shared" si="18"/>
        <v>0</v>
      </c>
      <c r="CD30">
        <f t="shared" si="18"/>
        <v>0</v>
      </c>
      <c r="CE30">
        <f t="shared" si="18"/>
        <v>0</v>
      </c>
      <c r="CF30">
        <f t="shared" si="18"/>
        <v>0</v>
      </c>
      <c r="CG30">
        <f t="shared" si="18"/>
        <v>0</v>
      </c>
      <c r="CH30">
        <f t="shared" si="18"/>
        <v>0</v>
      </c>
      <c r="CI30">
        <f t="shared" si="18"/>
        <v>0</v>
      </c>
      <c r="CJ30">
        <f t="shared" si="18"/>
        <v>0</v>
      </c>
      <c r="CK30">
        <f t="shared" si="18"/>
        <v>0</v>
      </c>
      <c r="CL30">
        <f t="shared" si="18"/>
        <v>0</v>
      </c>
      <c r="CM30">
        <f t="shared" si="18"/>
        <v>0</v>
      </c>
      <c r="CN30">
        <f t="shared" si="18"/>
        <v>0</v>
      </c>
      <c r="CO30">
        <f t="shared" si="18"/>
        <v>0</v>
      </c>
      <c r="CP30">
        <f t="shared" si="18"/>
        <v>0</v>
      </c>
      <c r="CQ30">
        <f t="shared" si="18"/>
        <v>0</v>
      </c>
      <c r="CR30">
        <f t="shared" si="18"/>
        <v>0</v>
      </c>
      <c r="CS30">
        <f t="shared" si="18"/>
        <v>0</v>
      </c>
      <c r="CT30">
        <f t="shared" si="18"/>
        <v>0</v>
      </c>
      <c r="CU30">
        <f t="shared" si="18"/>
        <v>0</v>
      </c>
      <c r="CV30">
        <f t="shared" si="18"/>
        <v>0</v>
      </c>
      <c r="CW30">
        <f t="shared" si="18"/>
        <v>0</v>
      </c>
      <c r="CX30">
        <f t="shared" si="18"/>
        <v>0</v>
      </c>
      <c r="CY30">
        <f t="shared" si="18"/>
        <v>0</v>
      </c>
      <c r="CZ30">
        <f t="shared" si="18"/>
        <v>0</v>
      </c>
      <c r="DA30">
        <f t="shared" si="18"/>
        <v>0</v>
      </c>
      <c r="DB30">
        <f t="shared" si="18"/>
        <v>0</v>
      </c>
      <c r="DC30">
        <f t="shared" si="11"/>
        <v>0</v>
      </c>
      <c r="DD30">
        <f t="shared" si="19"/>
        <v>0</v>
      </c>
      <c r="DE30">
        <f t="shared" si="19"/>
        <v>0</v>
      </c>
      <c r="DF30">
        <f t="shared" si="19"/>
        <v>0</v>
      </c>
      <c r="DG30">
        <f t="shared" si="19"/>
        <v>0</v>
      </c>
      <c r="DH30">
        <f t="shared" si="19"/>
        <v>0</v>
      </c>
      <c r="DI30">
        <f t="shared" si="19"/>
        <v>0</v>
      </c>
      <c r="DJ30">
        <f t="shared" si="19"/>
        <v>0</v>
      </c>
      <c r="DK30">
        <f t="shared" si="19"/>
        <v>0</v>
      </c>
      <c r="DL30">
        <f t="shared" si="19"/>
        <v>0</v>
      </c>
      <c r="DM30">
        <f t="shared" si="19"/>
        <v>0</v>
      </c>
      <c r="DN30">
        <f t="shared" si="19"/>
        <v>0</v>
      </c>
      <c r="DO30">
        <f t="shared" si="19"/>
        <v>0</v>
      </c>
      <c r="DP30">
        <f t="shared" si="19"/>
        <v>0</v>
      </c>
      <c r="DQ30">
        <f t="shared" si="19"/>
        <v>0</v>
      </c>
      <c r="DR30">
        <f t="shared" si="19"/>
        <v>0</v>
      </c>
      <c r="DS30">
        <f t="shared" si="19"/>
        <v>0</v>
      </c>
      <c r="DT30">
        <f t="shared" si="19"/>
        <v>0</v>
      </c>
      <c r="DU30">
        <f t="shared" si="19"/>
        <v>0</v>
      </c>
      <c r="DV30">
        <f t="shared" si="19"/>
        <v>0</v>
      </c>
      <c r="DW30">
        <f t="shared" si="19"/>
        <v>0</v>
      </c>
      <c r="DX30">
        <f t="shared" si="19"/>
        <v>0</v>
      </c>
      <c r="DY30">
        <f t="shared" si="19"/>
        <v>0</v>
      </c>
      <c r="DZ30">
        <f t="shared" si="19"/>
        <v>0</v>
      </c>
      <c r="EA30">
        <f t="shared" si="19"/>
        <v>0</v>
      </c>
      <c r="EB30">
        <f t="shared" si="19"/>
        <v>0</v>
      </c>
      <c r="EC30">
        <f t="shared" si="19"/>
        <v>0</v>
      </c>
      <c r="ED30">
        <f t="shared" si="19"/>
        <v>0</v>
      </c>
      <c r="EE30">
        <f t="shared" si="19"/>
        <v>0</v>
      </c>
      <c r="EF30">
        <f t="shared" si="19"/>
        <v>0</v>
      </c>
      <c r="EG30">
        <f t="shared" si="19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20">IF(B4="",0,IF(WEEKDAY(B4,2)=7,1,0))</f>
        <v>0</v>
      </c>
      <c r="C42">
        <f t="shared" si="20"/>
        <v>0</v>
      </c>
      <c r="D42">
        <f t="shared" si="20"/>
        <v>1</v>
      </c>
      <c r="E42">
        <f t="shared" si="20"/>
        <v>0</v>
      </c>
      <c r="F42">
        <f t="shared" si="20"/>
        <v>0</v>
      </c>
      <c r="G42">
        <f t="shared" si="20"/>
        <v>0</v>
      </c>
      <c r="H42">
        <f t="shared" si="20"/>
        <v>0</v>
      </c>
      <c r="I42">
        <f t="shared" si="20"/>
        <v>0</v>
      </c>
      <c r="J42">
        <f t="shared" si="20"/>
        <v>0</v>
      </c>
      <c r="K42">
        <f t="shared" si="20"/>
        <v>1</v>
      </c>
      <c r="L42">
        <f t="shared" si="20"/>
        <v>0</v>
      </c>
      <c r="M42">
        <f t="shared" si="20"/>
        <v>0</v>
      </c>
      <c r="N42">
        <f t="shared" si="20"/>
        <v>0</v>
      </c>
      <c r="O42">
        <f t="shared" si="20"/>
        <v>0</v>
      </c>
      <c r="P42">
        <f t="shared" si="20"/>
        <v>0</v>
      </c>
      <c r="Q42">
        <f t="shared" si="20"/>
        <v>0</v>
      </c>
      <c r="R42">
        <f t="shared" si="20"/>
        <v>1</v>
      </c>
      <c r="S42">
        <f t="shared" si="20"/>
        <v>0</v>
      </c>
      <c r="T42">
        <f t="shared" si="20"/>
        <v>0</v>
      </c>
      <c r="U42">
        <f t="shared" si="20"/>
        <v>0</v>
      </c>
      <c r="V42">
        <f t="shared" si="20"/>
        <v>0</v>
      </c>
      <c r="W42">
        <f t="shared" si="20"/>
        <v>0</v>
      </c>
      <c r="X42">
        <f t="shared" si="20"/>
        <v>0</v>
      </c>
      <c r="Y42">
        <f t="shared" si="20"/>
        <v>1</v>
      </c>
      <c r="Z42">
        <f t="shared" si="20"/>
        <v>0</v>
      </c>
      <c r="AA42">
        <f t="shared" si="20"/>
        <v>0</v>
      </c>
      <c r="AB42">
        <f t="shared" si="20"/>
        <v>0</v>
      </c>
      <c r="AC42">
        <f t="shared" si="20"/>
        <v>0</v>
      </c>
      <c r="AD42">
        <f t="shared" si="20"/>
        <v>0</v>
      </c>
      <c r="AE42">
        <f t="shared" si="20"/>
        <v>0</v>
      </c>
      <c r="AF42">
        <f t="shared" si="20"/>
        <v>1</v>
      </c>
    </row>
    <row r="43" spans="1:35" hidden="1" x14ac:dyDescent="0.25">
      <c r="A43" s="49" t="s">
        <v>119</v>
      </c>
      <c r="B43">
        <f t="shared" ref="B43:AF43" si="21">IF(B4="",0,IF(WEEKDAY(B4,2)&gt;5,0,IF(COUNTIF(Feiertage_aktiv,B4)&gt;0,0,1)))</f>
        <v>0</v>
      </c>
      <c r="C43">
        <f t="shared" si="21"/>
        <v>0</v>
      </c>
      <c r="D43">
        <f t="shared" si="21"/>
        <v>0</v>
      </c>
      <c r="E43">
        <f t="shared" si="21"/>
        <v>1</v>
      </c>
      <c r="F43">
        <f t="shared" si="21"/>
        <v>1</v>
      </c>
      <c r="G43">
        <f t="shared" si="21"/>
        <v>1</v>
      </c>
      <c r="H43">
        <f t="shared" si="21"/>
        <v>1</v>
      </c>
      <c r="I43">
        <f t="shared" si="21"/>
        <v>1</v>
      </c>
      <c r="J43">
        <f t="shared" si="21"/>
        <v>0</v>
      </c>
      <c r="K43">
        <f t="shared" si="21"/>
        <v>0</v>
      </c>
      <c r="L43">
        <f t="shared" si="21"/>
        <v>1</v>
      </c>
      <c r="M43">
        <f t="shared" si="21"/>
        <v>1</v>
      </c>
      <c r="N43">
        <f t="shared" si="21"/>
        <v>1</v>
      </c>
      <c r="O43">
        <f t="shared" si="21"/>
        <v>1</v>
      </c>
      <c r="P43">
        <f t="shared" si="21"/>
        <v>1</v>
      </c>
      <c r="Q43">
        <f t="shared" si="21"/>
        <v>0</v>
      </c>
      <c r="R43">
        <f t="shared" si="21"/>
        <v>0</v>
      </c>
      <c r="S43">
        <f t="shared" si="21"/>
        <v>1</v>
      </c>
      <c r="T43">
        <f t="shared" si="21"/>
        <v>1</v>
      </c>
      <c r="U43">
        <f t="shared" si="21"/>
        <v>1</v>
      </c>
      <c r="V43">
        <f t="shared" si="21"/>
        <v>1</v>
      </c>
      <c r="W43">
        <f t="shared" si="21"/>
        <v>1</v>
      </c>
      <c r="X43">
        <f t="shared" si="21"/>
        <v>0</v>
      </c>
      <c r="Y43">
        <f t="shared" si="21"/>
        <v>0</v>
      </c>
      <c r="Z43">
        <f t="shared" si="21"/>
        <v>1</v>
      </c>
      <c r="AA43">
        <f t="shared" si="21"/>
        <v>1</v>
      </c>
      <c r="AB43">
        <f t="shared" si="21"/>
        <v>1</v>
      </c>
      <c r="AC43">
        <f t="shared" si="21"/>
        <v>1</v>
      </c>
      <c r="AD43">
        <f t="shared" si="21"/>
        <v>1</v>
      </c>
      <c r="AE43">
        <f t="shared" si="21"/>
        <v>0</v>
      </c>
      <c r="AF43">
        <f t="shared" si="21"/>
        <v>0</v>
      </c>
    </row>
    <row r="44" spans="1:35" hidden="1" x14ac:dyDescent="0.25">
      <c r="A44" s="49" t="s">
        <v>120</v>
      </c>
      <c r="B44">
        <f t="shared" ref="B44:AF44" si="22">IF(B4="",0,IF(COUNTIF(Feiertage_aktiv,B4)&gt;0,1,0))</f>
        <v>1</v>
      </c>
      <c r="C44">
        <f t="shared" si="22"/>
        <v>0</v>
      </c>
      <c r="D44">
        <f t="shared" si="22"/>
        <v>0</v>
      </c>
      <c r="E44">
        <f t="shared" si="22"/>
        <v>0</v>
      </c>
      <c r="F44">
        <f t="shared" si="22"/>
        <v>0</v>
      </c>
      <c r="G44">
        <f t="shared" si="22"/>
        <v>0</v>
      </c>
      <c r="H44">
        <f t="shared" si="22"/>
        <v>0</v>
      </c>
      <c r="I44">
        <f t="shared" si="22"/>
        <v>0</v>
      </c>
      <c r="J44">
        <f t="shared" si="22"/>
        <v>0</v>
      </c>
      <c r="K44">
        <f t="shared" si="22"/>
        <v>0</v>
      </c>
      <c r="L44">
        <f t="shared" si="22"/>
        <v>0</v>
      </c>
      <c r="M44">
        <f t="shared" si="22"/>
        <v>0</v>
      </c>
      <c r="N44">
        <f t="shared" si="22"/>
        <v>0</v>
      </c>
      <c r="O44">
        <f t="shared" si="22"/>
        <v>0</v>
      </c>
      <c r="P44">
        <f t="shared" si="22"/>
        <v>0</v>
      </c>
      <c r="Q44">
        <f t="shared" si="22"/>
        <v>0</v>
      </c>
      <c r="R44">
        <f t="shared" si="22"/>
        <v>0</v>
      </c>
      <c r="S44">
        <f t="shared" si="22"/>
        <v>0</v>
      </c>
      <c r="T44">
        <f t="shared" si="22"/>
        <v>0</v>
      </c>
      <c r="U44">
        <f t="shared" si="22"/>
        <v>0</v>
      </c>
      <c r="V44">
        <f t="shared" si="22"/>
        <v>0</v>
      </c>
      <c r="W44">
        <f t="shared" si="22"/>
        <v>0</v>
      </c>
      <c r="X44">
        <f t="shared" si="22"/>
        <v>0</v>
      </c>
      <c r="Y44">
        <f t="shared" si="22"/>
        <v>0</v>
      </c>
      <c r="Z44">
        <f t="shared" si="22"/>
        <v>0</v>
      </c>
      <c r="AA44">
        <f t="shared" si="22"/>
        <v>0</v>
      </c>
      <c r="AB44">
        <f t="shared" si="22"/>
        <v>0</v>
      </c>
      <c r="AC44">
        <f t="shared" si="22"/>
        <v>0</v>
      </c>
      <c r="AD44">
        <f t="shared" si="22"/>
        <v>0</v>
      </c>
      <c r="AE44">
        <f t="shared" si="22"/>
        <v>0</v>
      </c>
      <c r="AF44">
        <f t="shared" si="22"/>
        <v>0</v>
      </c>
    </row>
  </sheetData>
  <conditionalFormatting sqref="B3:AF37">
    <cfRule type="expression" dxfId="240" priority="17">
      <formula>B$4=""</formula>
    </cfRule>
    <cfRule type="expression" dxfId="239" priority="18">
      <formula>B$44=1</formula>
    </cfRule>
    <cfRule type="expression" dxfId="238" priority="19">
      <formula>AND(B$4&lt;&gt;"",WEEKDAY(B$4,2)&gt;5)</formula>
    </cfRule>
  </conditionalFormatting>
  <conditionalFormatting sqref="B6:AF30">
    <cfRule type="expression" dxfId="237" priority="1" stopIfTrue="1">
      <formula>DC6=1</formula>
    </cfRule>
    <cfRule type="expression" dxfId="236" priority="2" stopIfTrue="1">
      <formula>AND(B$4&lt;&gt;"",BX6&gt;Max_Folge)</formula>
    </cfRule>
    <cfRule type="expression" dxfId="235" priority="3" stopIfTrue="1">
      <formula>AND(B6&lt;&gt;"",B6=INDEX(Kuerzel_Liste,1))</formula>
    </cfRule>
    <cfRule type="expression" dxfId="234" priority="4" stopIfTrue="1">
      <formula>AND(B6&lt;&gt;"",B6=INDEX(Kuerzel_Liste,2))</formula>
    </cfRule>
    <cfRule type="expression" dxfId="233" priority="5" stopIfTrue="1">
      <formula>AND(B6&lt;&gt;"",B6=INDEX(Kuerzel_Liste,3))</formula>
    </cfRule>
    <cfRule type="expression" dxfId="232" priority="6" stopIfTrue="1">
      <formula>AND(B6&lt;&gt;"",B6=INDEX(Kuerzel_Liste,4))</formula>
    </cfRule>
    <cfRule type="expression" dxfId="231" priority="7" stopIfTrue="1">
      <formula>AND(B6&lt;&gt;"",B6=INDEX(Kuerzel_Liste,5))</formula>
    </cfRule>
    <cfRule type="expression" dxfId="230" priority="8" stopIfTrue="1">
      <formula>AND(B6&lt;&gt;"",B6=INDEX(Kuerzel_Liste,6))</formula>
    </cfRule>
    <cfRule type="expression" dxfId="229" priority="9" stopIfTrue="1">
      <formula>AND(B6&lt;&gt;"",B6=INDEX(Kuerzel_Liste,7))</formula>
    </cfRule>
    <cfRule type="expression" dxfId="228" priority="10" stopIfTrue="1">
      <formula>AND(B6&lt;&gt;"",B6=INDEX(Kuerzel_Liste,8))</formula>
    </cfRule>
    <cfRule type="expression" dxfId="227" priority="11" stopIfTrue="1">
      <formula>AND(B6&lt;&gt;"",B6=INDEX(Kuerzel_Liste,9))</formula>
    </cfRule>
    <cfRule type="expression" dxfId="226" priority="12" stopIfTrue="1">
      <formula>AND(B6&lt;&gt;"",B6=INDEX(Kuerzel_Liste,10))</formula>
    </cfRule>
    <cfRule type="expression" dxfId="225" priority="13" stopIfTrue="1">
      <formula>AND(B6&lt;&gt;"",B6=INDEX(Kuerzel_Liste,11))</formula>
    </cfRule>
    <cfRule type="expression" dxfId="224" priority="14" stopIfTrue="1">
      <formula>AND(B6&lt;&gt;"",B6=INDEX(Kuerzel_Liste,12))</formula>
    </cfRule>
  </conditionalFormatting>
  <conditionalFormatting sqref="B33:AF37">
    <cfRule type="expression" dxfId="223" priority="15" stopIfTrue="1">
      <formula>AND(ISNUMBER(B33),COUNTA(B$6:B$30)&gt;0,B33&lt;IF(B$43=1,$AH33,$AI33))</formula>
    </cfRule>
    <cfRule type="expression" dxfId="222" priority="16" stopIfTrue="1">
      <formula>AND(ISNUMBER(B33),COUNTA(B$6:B$30)&gt;0,IF(B$43=1,$AH33,$AI33)&gt;0,B33&gt;=IF(B$43=1,$AH33,$AI33))</formula>
    </cfRule>
  </conditionalFormatting>
  <conditionalFormatting sqref="AQ6:AQ30">
    <cfRule type="expression" dxfId="22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3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Februar "&amp;Jahr&amp;IF(Firma="",""," · "&amp;Firma)</f>
        <v>Schichtplan Februar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20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5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>
        <f t="shared" si="0"/>
        <v>6</v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>
        <f t="shared" si="0"/>
        <v>7</v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>
        <f t="shared" si="0"/>
        <v>8</v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IF(MONTH(DATE(Jahr,2,1))=2,DATE(Jahr,2,1),"")</f>
        <v>46419</v>
      </c>
      <c r="C4" s="48">
        <f>IF(MONTH(DATE(Jahr,2,2))=2,DATE(Jahr,2,2),"")</f>
        <v>46420</v>
      </c>
      <c r="D4" s="48">
        <f>IF(MONTH(DATE(Jahr,2,3))=2,DATE(Jahr,2,3),"")</f>
        <v>46421</v>
      </c>
      <c r="E4" s="48">
        <f>IF(MONTH(DATE(Jahr,2,4))=2,DATE(Jahr,2,4),"")</f>
        <v>46422</v>
      </c>
      <c r="F4" s="48">
        <f>IF(MONTH(DATE(Jahr,2,5))=2,DATE(Jahr,2,5),"")</f>
        <v>46423</v>
      </c>
      <c r="G4" s="48">
        <f>IF(MONTH(DATE(Jahr,2,6))=2,DATE(Jahr,2,6),"")</f>
        <v>46424</v>
      </c>
      <c r="H4" s="48">
        <f>IF(MONTH(DATE(Jahr,2,7))=2,DATE(Jahr,2,7),"")</f>
        <v>46425</v>
      </c>
      <c r="I4" s="48">
        <f>IF(MONTH(DATE(Jahr,2,8))=2,DATE(Jahr,2,8),"")</f>
        <v>46426</v>
      </c>
      <c r="J4" s="48">
        <f>IF(MONTH(DATE(Jahr,2,9))=2,DATE(Jahr,2,9),"")</f>
        <v>46427</v>
      </c>
      <c r="K4" s="48">
        <f>IF(MONTH(DATE(Jahr,2,10))=2,DATE(Jahr,2,10),"")</f>
        <v>46428</v>
      </c>
      <c r="L4" s="48">
        <f>IF(MONTH(DATE(Jahr,2,11))=2,DATE(Jahr,2,11),"")</f>
        <v>46429</v>
      </c>
      <c r="M4" s="48">
        <f>IF(MONTH(DATE(Jahr,2,12))=2,DATE(Jahr,2,12),"")</f>
        <v>46430</v>
      </c>
      <c r="N4" s="48">
        <f>IF(MONTH(DATE(Jahr,2,13))=2,DATE(Jahr,2,13),"")</f>
        <v>46431</v>
      </c>
      <c r="O4" s="48">
        <f>IF(MONTH(DATE(Jahr,2,14))=2,DATE(Jahr,2,14),"")</f>
        <v>46432</v>
      </c>
      <c r="P4" s="48">
        <f>IF(MONTH(DATE(Jahr,2,15))=2,DATE(Jahr,2,15),"")</f>
        <v>46433</v>
      </c>
      <c r="Q4" s="48">
        <f>IF(MONTH(DATE(Jahr,2,16))=2,DATE(Jahr,2,16),"")</f>
        <v>46434</v>
      </c>
      <c r="R4" s="48">
        <f>IF(MONTH(DATE(Jahr,2,17))=2,DATE(Jahr,2,17),"")</f>
        <v>46435</v>
      </c>
      <c r="S4" s="48">
        <f>IF(MONTH(DATE(Jahr,2,18))=2,DATE(Jahr,2,18),"")</f>
        <v>46436</v>
      </c>
      <c r="T4" s="48">
        <f>IF(MONTH(DATE(Jahr,2,19))=2,DATE(Jahr,2,19),"")</f>
        <v>46437</v>
      </c>
      <c r="U4" s="48">
        <f>IF(MONTH(DATE(Jahr,2,20))=2,DATE(Jahr,2,20),"")</f>
        <v>46438</v>
      </c>
      <c r="V4" s="48">
        <f>IF(MONTH(DATE(Jahr,2,21))=2,DATE(Jahr,2,21),"")</f>
        <v>46439</v>
      </c>
      <c r="W4" s="48">
        <f>IF(MONTH(DATE(Jahr,2,22))=2,DATE(Jahr,2,22),"")</f>
        <v>46440</v>
      </c>
      <c r="X4" s="48">
        <f>IF(MONTH(DATE(Jahr,2,23))=2,DATE(Jahr,2,23),"")</f>
        <v>46441</v>
      </c>
      <c r="Y4" s="48">
        <f>IF(MONTH(DATE(Jahr,2,24))=2,DATE(Jahr,2,24),"")</f>
        <v>46442</v>
      </c>
      <c r="Z4" s="48">
        <f>IF(MONTH(DATE(Jahr,2,25))=2,DATE(Jahr,2,25),"")</f>
        <v>46443</v>
      </c>
      <c r="AA4" s="48">
        <f>IF(MONTH(DATE(Jahr,2,26))=2,DATE(Jahr,2,26),"")</f>
        <v>46444</v>
      </c>
      <c r="AB4" s="48">
        <f>IF(MONTH(DATE(Jahr,2,27))=2,DATE(Jahr,2,27),"")</f>
        <v>46445</v>
      </c>
      <c r="AC4" s="48">
        <f>IF(MONTH(DATE(Jahr,2,28))=2,DATE(Jahr,2,28),"")</f>
        <v>46446</v>
      </c>
      <c r="AD4" s="48" t="str">
        <f>IF(MONTH(DATE(Jahr,2,29))=2,DATE(Jahr,2,29),"")</f>
        <v/>
      </c>
      <c r="AE4" s="48" t="str">
        <f>IF(MONTH(DATE(Jahr,2,30))=2,DATE(Jahr,2,30),"")</f>
        <v/>
      </c>
      <c r="AF4" s="48" t="str">
        <f>IF(MONTH(DATE(Jahr,2,31))=2,DATE(Jahr,2,31),"")</f>
        <v/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46419</v>
      </c>
      <c r="C5" s="51">
        <f t="shared" si="1"/>
        <v>46420</v>
      </c>
      <c r="D5" s="51">
        <f t="shared" si="1"/>
        <v>46421</v>
      </c>
      <c r="E5" s="51">
        <f t="shared" si="1"/>
        <v>46422</v>
      </c>
      <c r="F5" s="51">
        <f t="shared" si="1"/>
        <v>46423</v>
      </c>
      <c r="G5" s="51">
        <f t="shared" si="1"/>
        <v>46424</v>
      </c>
      <c r="H5" s="51">
        <f t="shared" si="1"/>
        <v>46425</v>
      </c>
      <c r="I5" s="51">
        <f t="shared" si="1"/>
        <v>46426</v>
      </c>
      <c r="J5" s="51">
        <f t="shared" si="1"/>
        <v>46427</v>
      </c>
      <c r="K5" s="51">
        <f t="shared" si="1"/>
        <v>46428</v>
      </c>
      <c r="L5" s="51">
        <f t="shared" si="1"/>
        <v>46429</v>
      </c>
      <c r="M5" s="51">
        <f t="shared" si="1"/>
        <v>46430</v>
      </c>
      <c r="N5" s="51">
        <f t="shared" si="1"/>
        <v>46431</v>
      </c>
      <c r="O5" s="51">
        <f t="shared" si="1"/>
        <v>46432</v>
      </c>
      <c r="P5" s="51">
        <f t="shared" si="1"/>
        <v>46433</v>
      </c>
      <c r="Q5" s="51">
        <f t="shared" si="1"/>
        <v>46434</v>
      </c>
      <c r="R5" s="51">
        <f t="shared" si="1"/>
        <v>46435</v>
      </c>
      <c r="S5" s="51">
        <f t="shared" si="1"/>
        <v>46436</v>
      </c>
      <c r="T5" s="51">
        <f t="shared" si="1"/>
        <v>46437</v>
      </c>
      <c r="U5" s="51">
        <f t="shared" si="1"/>
        <v>46438</v>
      </c>
      <c r="V5" s="51">
        <f t="shared" si="1"/>
        <v>46439</v>
      </c>
      <c r="W5" s="51">
        <f t="shared" si="1"/>
        <v>46440</v>
      </c>
      <c r="X5" s="51">
        <f t="shared" si="1"/>
        <v>46441</v>
      </c>
      <c r="Y5" s="51">
        <f t="shared" si="1"/>
        <v>46442</v>
      </c>
      <c r="Z5" s="51">
        <f t="shared" si="1"/>
        <v>46443</v>
      </c>
      <c r="AA5" s="51">
        <f t="shared" si="1"/>
        <v>46444</v>
      </c>
      <c r="AB5" s="51">
        <f t="shared" si="1"/>
        <v>46445</v>
      </c>
      <c r="AC5" s="51">
        <f t="shared" si="1"/>
        <v>46446</v>
      </c>
      <c r="AD5" s="51" t="str">
        <f t="shared" si="1"/>
        <v/>
      </c>
      <c r="AE5" s="51" t="str">
        <f t="shared" si="1"/>
        <v/>
      </c>
      <c r="AF5" s="51" t="str">
        <f t="shared" si="1"/>
        <v/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IF(B$4="",Jan!BW6,IFERROR(VLOOKUP(B6,Schicht_Tabelle,12,0),-999))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IF(B$4="",Jan!DB6,IF(IFERROR(VLOOKUP(B6,Schicht_Tabelle,13,0),0)=1,Jan!DB6+1,0))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IF(B$4="",0,N(ROUND(24+IFERROR(VLOOKUP(B6,Schicht_Tabelle,16,0),99)-Jan!BW6,2)&lt;Min_Ruhe))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IF(B$4="",Jan!BW7,IFERROR(VLOOKUP(B7,Schicht_Tabelle,12,0),-999))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IF(B$4="",Jan!DB7,IF(IFERROR(VLOOKUP(B7,Schicht_Tabelle,13,0),0)=1,Jan!DB7+1,0))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IF(B$4="",0,N(ROUND(24+IFERROR(VLOOKUP(B7,Schicht_Tabelle,16,0),99)-Jan!BW7,2)&lt;Min_Ruhe))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IF(B$4="",Jan!BW8,IFERROR(VLOOKUP(B8,Schicht_Tabelle,12,0),-999))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IF(B$4="",Jan!DB8,IF(IFERROR(VLOOKUP(B8,Schicht_Tabelle,13,0),0)=1,Jan!DB8+1,0))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IF(B$4="",0,N(ROUND(24+IFERROR(VLOOKUP(B8,Schicht_Tabelle,16,0),99)-Jan!BW8,2)&lt;Min_Ruhe))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IF(B$4="",Jan!BW9,IFERROR(VLOOKUP(B9,Schicht_Tabelle,12,0),-999))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IF(B$4="",Jan!DB9,IF(IFERROR(VLOOKUP(B9,Schicht_Tabelle,13,0),0)=1,Jan!DB9+1,0))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IF(B$4="",0,N(ROUND(24+IFERROR(VLOOKUP(B9,Schicht_Tabelle,16,0),99)-Jan!BW9,2)&lt;Min_Ruhe))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IF(B$4="",Jan!BW10,IFERROR(VLOOKUP(B10,Schicht_Tabelle,12,0),-999))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IF(B$4="",Jan!DB10,IF(IFERROR(VLOOKUP(B10,Schicht_Tabelle,13,0),0)=1,Jan!DB10+1,0))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IF(B$4="",0,N(ROUND(24+IFERROR(VLOOKUP(B10,Schicht_Tabelle,16,0),99)-Jan!BW10,2)&lt;Min_Ruhe))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IF(B$4="",Jan!BW11,IFERROR(VLOOKUP(B11,Schicht_Tabelle,12,0),-999))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IF(B$4="",Jan!DB11,IF(IFERROR(VLOOKUP(B11,Schicht_Tabelle,13,0),0)=1,Jan!DB11+1,0))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IF(B$4="",0,N(ROUND(24+IFERROR(VLOOKUP(B11,Schicht_Tabelle,16,0),99)-Jan!BW11,2)&lt;Min_Ruhe))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IF(B$4="",Jan!BW12,IFERROR(VLOOKUP(B12,Schicht_Tabelle,12,0),-999))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IF(B$4="",Jan!DB12,IF(IFERROR(VLOOKUP(B12,Schicht_Tabelle,13,0),0)=1,Jan!DB12+1,0))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IF(B$4="",0,N(ROUND(24+IFERROR(VLOOKUP(B12,Schicht_Tabelle,16,0),99)-Jan!BW12,2)&lt;Min_Ruhe))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IF(B$4="",Jan!BW13,IFERROR(VLOOKUP(B13,Schicht_Tabelle,12,0),-999))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IF(B$4="",Jan!DB13,IF(IFERROR(VLOOKUP(B13,Schicht_Tabelle,13,0),0)=1,Jan!DB13+1,0))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IF(B$4="",0,N(ROUND(24+IFERROR(VLOOKUP(B13,Schicht_Tabelle,16,0),99)-Jan!BW13,2)&lt;Min_Ruhe))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IF(B$4="",Jan!BW14,IFERROR(VLOOKUP(B14,Schicht_Tabelle,12,0),-999))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IF(B$4="",Jan!DB14,IF(IFERROR(VLOOKUP(B14,Schicht_Tabelle,13,0),0)=1,Jan!DB14+1,0))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IF(B$4="",0,N(ROUND(24+IFERROR(VLOOKUP(B14,Schicht_Tabelle,16,0),99)-Jan!BW14,2)&lt;Min_Ruhe))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IF(B$4="",Jan!BW15,IFERROR(VLOOKUP(B15,Schicht_Tabelle,12,0),-999))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IF(B$4="",Jan!DB15,IF(IFERROR(VLOOKUP(B15,Schicht_Tabelle,13,0),0)=1,Jan!DB15+1,0))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IF(B$4="",0,N(ROUND(24+IFERROR(VLOOKUP(B15,Schicht_Tabelle,16,0),99)-Jan!BW15,2)&lt;Min_Ruhe))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IF(B$4="",Jan!BW16,IFERROR(VLOOKUP(B16,Schicht_Tabelle,12,0),-999))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IF(B$4="",Jan!DB16,IF(IFERROR(VLOOKUP(B16,Schicht_Tabelle,13,0),0)=1,Jan!DB16+1,0))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IF(B$4="",0,N(ROUND(24+IFERROR(VLOOKUP(B16,Schicht_Tabelle,16,0),99)-Jan!BW16,2)&lt;Min_Ruhe))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IF(B$4="",Jan!BW17,IFERROR(VLOOKUP(B17,Schicht_Tabelle,12,0),-999))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IF(B$4="",Jan!DB17,IF(IFERROR(VLOOKUP(B17,Schicht_Tabelle,13,0),0)=1,Jan!DB17+1,0))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IF(B$4="",0,N(ROUND(24+IFERROR(VLOOKUP(B17,Schicht_Tabelle,16,0),99)-Jan!BW17,2)&lt;Min_Ruhe))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IF(B$4="",Jan!BW18,IFERROR(VLOOKUP(B18,Schicht_Tabelle,12,0),-999))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IF(B$4="",Jan!DB18,IF(IFERROR(VLOOKUP(B18,Schicht_Tabelle,13,0),0)=1,Jan!DB18+1,0))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IF(B$4="",0,N(ROUND(24+IFERROR(VLOOKUP(B18,Schicht_Tabelle,16,0),99)-Jan!BW18,2)&lt;Min_Ruhe))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IF(B$4="",Jan!BW19,IFERROR(VLOOKUP(B19,Schicht_Tabelle,12,0),-999))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IF(B$4="",Jan!DB19,IF(IFERROR(VLOOKUP(B19,Schicht_Tabelle,13,0),0)=1,Jan!DB19+1,0))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IF(B$4="",0,N(ROUND(24+IFERROR(VLOOKUP(B19,Schicht_Tabelle,16,0),99)-Jan!BW19,2)&lt;Min_Ruhe))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IF(B$4="",Jan!BW20,IFERROR(VLOOKUP(B20,Schicht_Tabelle,12,0),-999))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IF(B$4="",Jan!DB20,IF(IFERROR(VLOOKUP(B20,Schicht_Tabelle,13,0),0)=1,Jan!DB20+1,0))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IF(B$4="",0,N(ROUND(24+IFERROR(VLOOKUP(B20,Schicht_Tabelle,16,0),99)-Jan!BW20,2)&lt;Min_Ruhe))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IF(B$4="",Jan!BW21,IFERROR(VLOOKUP(B21,Schicht_Tabelle,12,0),-999))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IF(B$4="",Jan!DB21,IF(IFERROR(VLOOKUP(B21,Schicht_Tabelle,13,0),0)=1,Jan!DB21+1,0))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IF(B$4="",0,N(ROUND(24+IFERROR(VLOOKUP(B21,Schicht_Tabelle,16,0),99)-Jan!BW21,2)&lt;Min_Ruhe))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IF(B$4="",Jan!BW22,IFERROR(VLOOKUP(B22,Schicht_Tabelle,12,0),-999))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IF(B$4="",Jan!DB22,IF(IFERROR(VLOOKUP(B22,Schicht_Tabelle,13,0),0)=1,Jan!DB22+1,0))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IF(B$4="",0,N(ROUND(24+IFERROR(VLOOKUP(B22,Schicht_Tabelle,16,0),99)-Jan!BW22,2)&lt;Min_Ruhe))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IF(B$4="",Jan!BW23,IFERROR(VLOOKUP(B23,Schicht_Tabelle,12,0),-999))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IF(B$4="",Jan!DB23,IF(IFERROR(VLOOKUP(B23,Schicht_Tabelle,13,0),0)=1,Jan!DB23+1,0))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IF(B$4="",0,N(ROUND(24+IFERROR(VLOOKUP(B23,Schicht_Tabelle,16,0),99)-Jan!BW23,2)&lt;Min_Ruhe))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IF(B$4="",Jan!BW24,IFERROR(VLOOKUP(B24,Schicht_Tabelle,12,0),-999))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IF(B$4="",Jan!DB24,IF(IFERROR(VLOOKUP(B24,Schicht_Tabelle,13,0),0)=1,Jan!DB24+1,0))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IF(B$4="",0,N(ROUND(24+IFERROR(VLOOKUP(B24,Schicht_Tabelle,16,0),99)-Jan!BW24,2)&lt;Min_Ruhe))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IF(B$4="",Jan!BW25,IFERROR(VLOOKUP(B25,Schicht_Tabelle,12,0),-999))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IF(B$4="",Jan!DB25,IF(IFERROR(VLOOKUP(B25,Schicht_Tabelle,13,0),0)=1,Jan!DB25+1,0))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IF(B$4="",0,N(ROUND(24+IFERROR(VLOOKUP(B25,Schicht_Tabelle,16,0),99)-Jan!BW25,2)&lt;Min_Ruhe))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IF(B$4="",Jan!BW26,IFERROR(VLOOKUP(B26,Schicht_Tabelle,12,0),-999))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IF(B$4="",Jan!DB26,IF(IFERROR(VLOOKUP(B26,Schicht_Tabelle,13,0),0)=1,Jan!DB26+1,0))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IF(B$4="",0,N(ROUND(24+IFERROR(VLOOKUP(B26,Schicht_Tabelle,16,0),99)-Jan!BW26,2)&lt;Min_Ruhe))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IF(B$4="",Jan!BW27,IFERROR(VLOOKUP(B27,Schicht_Tabelle,12,0),-999))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IF(B$4="",Jan!DB27,IF(IFERROR(VLOOKUP(B27,Schicht_Tabelle,13,0),0)=1,Jan!DB27+1,0))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IF(B$4="",0,N(ROUND(24+IFERROR(VLOOKUP(B27,Schicht_Tabelle,16,0),99)-Jan!BW27,2)&lt;Min_Ruhe))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IF(B$4="",Jan!BW28,IFERROR(VLOOKUP(B28,Schicht_Tabelle,12,0),-999))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IF(B$4="",Jan!DB28,IF(IFERROR(VLOOKUP(B28,Schicht_Tabelle,13,0),0)=1,Jan!DB28+1,0))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IF(B$4="",0,N(ROUND(24+IFERROR(VLOOKUP(B28,Schicht_Tabelle,16,0),99)-Jan!BW28,2)&lt;Min_Ruhe))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IF(B$4="",Jan!BW29,IFERROR(VLOOKUP(B29,Schicht_Tabelle,12,0),-999))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IF(B$4="",Jan!DB29,IF(IFERROR(VLOOKUP(B29,Schicht_Tabelle,13,0),0)=1,Jan!DB29+1,0))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IF(B$4="",0,N(ROUND(24+IFERROR(VLOOKUP(B29,Schicht_Tabelle,16,0),99)-Jan!BW29,2)&lt;Min_Ruhe))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IF(B$4="",Jan!BW30,IFERROR(VLOOKUP(B30,Schicht_Tabelle,12,0),-999))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IF(B$4="",Jan!DB30,IF(IFERROR(VLOOKUP(B30,Schicht_Tabelle,13,0),0)=1,Jan!DB30+1,0))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IF(B$4="",0,N(ROUND(24+IFERROR(VLOOKUP(B30,Schicht_Tabelle,16,0),99)-Jan!BW30,2)&lt;Min_Ruhe))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 t="str">
        <f>IF(OR(AD$4="",Start!$B$14=""),"",COUNTIF(AD$6:AD$30,Start!$B$14))</f>
        <v/>
      </c>
      <c r="AE33" s="59" t="str">
        <f>IF(OR(AE$4="",Start!$B$14=""),"",COUNTIF(AE$6:AE$30,Start!$B$14))</f>
        <v/>
      </c>
      <c r="AF33" s="59" t="str">
        <f>IF(OR(AF$4="",Start!$B$14=""),"",COUNTIF(AF$6:AF$30,Start!$B$14))</f>
        <v/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 t="str">
        <f>IF(OR(AD$4="",Start!$B$15=""),"",COUNTIF(AD$6:AD$30,Start!$B$15))</f>
        <v/>
      </c>
      <c r="AE34" s="59" t="str">
        <f>IF(OR(AE$4="",Start!$B$15=""),"",COUNTIF(AE$6:AE$30,Start!$B$15))</f>
        <v/>
      </c>
      <c r="AF34" s="59" t="str">
        <f>IF(OR(AF$4="",Start!$B$15=""),"",COUNTIF(AF$6:AF$30,Start!$B$15))</f>
        <v/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 t="str">
        <f>IF(OR(AD$4="",Start!$B$16=""),"",COUNTIF(AD$6:AD$30,Start!$B$16))</f>
        <v/>
      </c>
      <c r="AE35" s="59" t="str">
        <f>IF(OR(AE$4="",Start!$B$16=""),"",COUNTIF(AE$6:AE$30,Start!$B$16))</f>
        <v/>
      </c>
      <c r="AF35" s="59" t="str">
        <f>IF(OR(AF$4="",Start!$B$16=""),"",COUNTIF(AF$6:AF$30,Start!$B$16))</f>
        <v/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 t="str">
        <f>IF(OR(AD$4="",Start!$B$17=""),"",COUNTIF(AD$6:AD$30,Start!$B$17))</f>
        <v/>
      </c>
      <c r="AE36" s="59" t="str">
        <f>IF(OR(AE$4="",Start!$B$17=""),"",COUNTIF(AE$6:AE$30,Start!$B$17))</f>
        <v/>
      </c>
      <c r="AF36" s="59" t="str">
        <f>IF(OR(AF$4="",Start!$B$17=""),"",COUNTIF(AF$6:AF$30,Start!$B$17))</f>
        <v/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1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1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1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1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1</v>
      </c>
      <c r="E43">
        <f t="shared" si="18"/>
        <v>1</v>
      </c>
      <c r="F43">
        <f t="shared" si="18"/>
        <v>1</v>
      </c>
      <c r="G43">
        <f t="shared" si="18"/>
        <v>0</v>
      </c>
      <c r="H43">
        <f t="shared" si="18"/>
        <v>0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1</v>
      </c>
      <c r="M43">
        <f t="shared" si="18"/>
        <v>1</v>
      </c>
      <c r="N43">
        <f t="shared" si="18"/>
        <v>0</v>
      </c>
      <c r="O43">
        <f t="shared" si="18"/>
        <v>0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1</v>
      </c>
      <c r="T43">
        <f t="shared" si="18"/>
        <v>1</v>
      </c>
      <c r="U43">
        <f t="shared" si="18"/>
        <v>0</v>
      </c>
      <c r="V43">
        <f t="shared" si="18"/>
        <v>0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1</v>
      </c>
      <c r="AA43">
        <f t="shared" si="18"/>
        <v>1</v>
      </c>
      <c r="AB43">
        <f t="shared" si="18"/>
        <v>0</v>
      </c>
      <c r="AC43">
        <f t="shared" si="18"/>
        <v>0</v>
      </c>
      <c r="AD43">
        <f t="shared" si="18"/>
        <v>0</v>
      </c>
      <c r="AE43">
        <f t="shared" si="18"/>
        <v>0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220" priority="17">
      <formula>B$4=""</formula>
    </cfRule>
    <cfRule type="expression" dxfId="219" priority="18">
      <formula>B$44=1</formula>
    </cfRule>
    <cfRule type="expression" dxfId="218" priority="19">
      <formula>AND(B$4&lt;&gt;"",WEEKDAY(B$4,2)&gt;5)</formula>
    </cfRule>
  </conditionalFormatting>
  <conditionalFormatting sqref="B6:AF30">
    <cfRule type="expression" dxfId="217" priority="1" stopIfTrue="1">
      <formula>DC6=1</formula>
    </cfRule>
    <cfRule type="expression" dxfId="216" priority="2" stopIfTrue="1">
      <formula>AND(B$4&lt;&gt;"",BX6&gt;Max_Folge)</formula>
    </cfRule>
    <cfRule type="expression" dxfId="215" priority="3" stopIfTrue="1">
      <formula>AND(B6&lt;&gt;"",B6=INDEX(Kuerzel_Liste,1))</formula>
    </cfRule>
    <cfRule type="expression" dxfId="214" priority="4" stopIfTrue="1">
      <formula>AND(B6&lt;&gt;"",B6=INDEX(Kuerzel_Liste,2))</formula>
    </cfRule>
    <cfRule type="expression" dxfId="213" priority="5" stopIfTrue="1">
      <formula>AND(B6&lt;&gt;"",B6=INDEX(Kuerzel_Liste,3))</formula>
    </cfRule>
    <cfRule type="expression" dxfId="212" priority="6" stopIfTrue="1">
      <formula>AND(B6&lt;&gt;"",B6=INDEX(Kuerzel_Liste,4))</formula>
    </cfRule>
    <cfRule type="expression" dxfId="211" priority="7" stopIfTrue="1">
      <formula>AND(B6&lt;&gt;"",B6=INDEX(Kuerzel_Liste,5))</formula>
    </cfRule>
    <cfRule type="expression" dxfId="210" priority="8" stopIfTrue="1">
      <formula>AND(B6&lt;&gt;"",B6=INDEX(Kuerzel_Liste,6))</formula>
    </cfRule>
    <cfRule type="expression" dxfId="209" priority="9" stopIfTrue="1">
      <formula>AND(B6&lt;&gt;"",B6=INDEX(Kuerzel_Liste,7))</formula>
    </cfRule>
    <cfRule type="expression" dxfId="208" priority="10" stopIfTrue="1">
      <formula>AND(B6&lt;&gt;"",B6=INDEX(Kuerzel_Liste,8))</formula>
    </cfRule>
    <cfRule type="expression" dxfId="207" priority="11" stopIfTrue="1">
      <formula>AND(B6&lt;&gt;"",B6=INDEX(Kuerzel_Liste,9))</formula>
    </cfRule>
    <cfRule type="expression" dxfId="206" priority="12" stopIfTrue="1">
      <formula>AND(B6&lt;&gt;"",B6=INDEX(Kuerzel_Liste,10))</formula>
    </cfRule>
    <cfRule type="expression" dxfId="205" priority="13" stopIfTrue="1">
      <formula>AND(B6&lt;&gt;"",B6=INDEX(Kuerzel_Liste,11))</formula>
    </cfRule>
    <cfRule type="expression" dxfId="204" priority="14" stopIfTrue="1">
      <formula>AND(B6&lt;&gt;"",B6=INDEX(Kuerzel_Liste,12))</formula>
    </cfRule>
  </conditionalFormatting>
  <conditionalFormatting sqref="B33:AF37">
    <cfRule type="expression" dxfId="203" priority="15" stopIfTrue="1">
      <formula>AND(ISNUMBER(B33),COUNTA(B$6:B$30)&gt;0,B33&lt;IF(B$43=1,$AH33,$AI33))</formula>
    </cfRule>
    <cfRule type="expression" dxfId="202" priority="16" stopIfTrue="1">
      <formula>AND(ISNUMBER(B33),COUNTA(B$6:B$30)&gt;0,IF(B$43=1,$AH33,$AI33)&gt;0,B33&gt;=IF(B$43=1,$AH33,$AI33))</formula>
    </cfRule>
  </conditionalFormatting>
  <conditionalFormatting sqref="AQ6:AQ30">
    <cfRule type="expression" dxfId="20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4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März "&amp;Jahr&amp;IF(Firma="",""," · "&amp;Firma)</f>
        <v>Schichtplan März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21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9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>
        <f t="shared" si="0"/>
        <v>10</v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>
        <f t="shared" si="0"/>
        <v>11</v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>
        <f t="shared" si="0"/>
        <v>12</v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>
        <f t="shared" si="0"/>
        <v>13</v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IF(MONTH(DATE(Jahr,3,1))=3,DATE(Jahr,3,1),"")</f>
        <v>46447</v>
      </c>
      <c r="C4" s="48">
        <f>IF(MONTH(DATE(Jahr,3,2))=3,DATE(Jahr,3,2),"")</f>
        <v>46448</v>
      </c>
      <c r="D4" s="48">
        <f>IF(MONTH(DATE(Jahr,3,3))=3,DATE(Jahr,3,3),"")</f>
        <v>46449</v>
      </c>
      <c r="E4" s="48">
        <f>IF(MONTH(DATE(Jahr,3,4))=3,DATE(Jahr,3,4),"")</f>
        <v>46450</v>
      </c>
      <c r="F4" s="48">
        <f>IF(MONTH(DATE(Jahr,3,5))=3,DATE(Jahr,3,5),"")</f>
        <v>46451</v>
      </c>
      <c r="G4" s="48">
        <f>IF(MONTH(DATE(Jahr,3,6))=3,DATE(Jahr,3,6),"")</f>
        <v>46452</v>
      </c>
      <c r="H4" s="48">
        <f>IF(MONTH(DATE(Jahr,3,7))=3,DATE(Jahr,3,7),"")</f>
        <v>46453</v>
      </c>
      <c r="I4" s="48">
        <f>IF(MONTH(DATE(Jahr,3,8))=3,DATE(Jahr,3,8),"")</f>
        <v>46454</v>
      </c>
      <c r="J4" s="48">
        <f>IF(MONTH(DATE(Jahr,3,9))=3,DATE(Jahr,3,9),"")</f>
        <v>46455</v>
      </c>
      <c r="K4" s="48">
        <f>IF(MONTH(DATE(Jahr,3,10))=3,DATE(Jahr,3,10),"")</f>
        <v>46456</v>
      </c>
      <c r="L4" s="48">
        <f>IF(MONTH(DATE(Jahr,3,11))=3,DATE(Jahr,3,11),"")</f>
        <v>46457</v>
      </c>
      <c r="M4" s="48">
        <f>IF(MONTH(DATE(Jahr,3,12))=3,DATE(Jahr,3,12),"")</f>
        <v>46458</v>
      </c>
      <c r="N4" s="48">
        <f>IF(MONTH(DATE(Jahr,3,13))=3,DATE(Jahr,3,13),"")</f>
        <v>46459</v>
      </c>
      <c r="O4" s="48">
        <f>IF(MONTH(DATE(Jahr,3,14))=3,DATE(Jahr,3,14),"")</f>
        <v>46460</v>
      </c>
      <c r="P4" s="48">
        <f>IF(MONTH(DATE(Jahr,3,15))=3,DATE(Jahr,3,15),"")</f>
        <v>46461</v>
      </c>
      <c r="Q4" s="48">
        <f>IF(MONTH(DATE(Jahr,3,16))=3,DATE(Jahr,3,16),"")</f>
        <v>46462</v>
      </c>
      <c r="R4" s="48">
        <f>IF(MONTH(DATE(Jahr,3,17))=3,DATE(Jahr,3,17),"")</f>
        <v>46463</v>
      </c>
      <c r="S4" s="48">
        <f>IF(MONTH(DATE(Jahr,3,18))=3,DATE(Jahr,3,18),"")</f>
        <v>46464</v>
      </c>
      <c r="T4" s="48">
        <f>IF(MONTH(DATE(Jahr,3,19))=3,DATE(Jahr,3,19),"")</f>
        <v>46465</v>
      </c>
      <c r="U4" s="48">
        <f>IF(MONTH(DATE(Jahr,3,20))=3,DATE(Jahr,3,20),"")</f>
        <v>46466</v>
      </c>
      <c r="V4" s="48">
        <f>IF(MONTH(DATE(Jahr,3,21))=3,DATE(Jahr,3,21),"")</f>
        <v>46467</v>
      </c>
      <c r="W4" s="48">
        <f>IF(MONTH(DATE(Jahr,3,22))=3,DATE(Jahr,3,22),"")</f>
        <v>46468</v>
      </c>
      <c r="X4" s="48">
        <f>IF(MONTH(DATE(Jahr,3,23))=3,DATE(Jahr,3,23),"")</f>
        <v>46469</v>
      </c>
      <c r="Y4" s="48">
        <f>IF(MONTH(DATE(Jahr,3,24))=3,DATE(Jahr,3,24),"")</f>
        <v>46470</v>
      </c>
      <c r="Z4" s="48">
        <f>IF(MONTH(DATE(Jahr,3,25))=3,DATE(Jahr,3,25),"")</f>
        <v>46471</v>
      </c>
      <c r="AA4" s="48">
        <f>IF(MONTH(DATE(Jahr,3,26))=3,DATE(Jahr,3,26),"")</f>
        <v>46472</v>
      </c>
      <c r="AB4" s="48">
        <f>IF(MONTH(DATE(Jahr,3,27))=3,DATE(Jahr,3,27),"")</f>
        <v>46473</v>
      </c>
      <c r="AC4" s="48">
        <f>IF(MONTH(DATE(Jahr,3,28))=3,DATE(Jahr,3,28),"")</f>
        <v>46474</v>
      </c>
      <c r="AD4" s="48">
        <f>IF(MONTH(DATE(Jahr,3,29))=3,DATE(Jahr,3,29),"")</f>
        <v>46475</v>
      </c>
      <c r="AE4" s="48">
        <f>IF(MONTH(DATE(Jahr,3,30))=3,DATE(Jahr,3,30),"")</f>
        <v>46476</v>
      </c>
      <c r="AF4" s="48">
        <f>IF(MONTH(DATE(Jahr,3,31))=3,DATE(Jahr,3,31),"")</f>
        <v>46477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46447</v>
      </c>
      <c r="C5" s="51">
        <f t="shared" si="1"/>
        <v>46448</v>
      </c>
      <c r="D5" s="51">
        <f t="shared" si="1"/>
        <v>46449</v>
      </c>
      <c r="E5" s="51">
        <f t="shared" si="1"/>
        <v>46450</v>
      </c>
      <c r="F5" s="51">
        <f t="shared" si="1"/>
        <v>46451</v>
      </c>
      <c r="G5" s="51">
        <f t="shared" si="1"/>
        <v>46452</v>
      </c>
      <c r="H5" s="51">
        <f t="shared" si="1"/>
        <v>46453</v>
      </c>
      <c r="I5" s="51">
        <f t="shared" si="1"/>
        <v>46454</v>
      </c>
      <c r="J5" s="51">
        <f t="shared" si="1"/>
        <v>46455</v>
      </c>
      <c r="K5" s="51">
        <f t="shared" si="1"/>
        <v>46456</v>
      </c>
      <c r="L5" s="51">
        <f t="shared" si="1"/>
        <v>46457</v>
      </c>
      <c r="M5" s="51">
        <f t="shared" si="1"/>
        <v>46458</v>
      </c>
      <c r="N5" s="51">
        <f t="shared" si="1"/>
        <v>46459</v>
      </c>
      <c r="O5" s="51">
        <f t="shared" si="1"/>
        <v>46460</v>
      </c>
      <c r="P5" s="51">
        <f t="shared" si="1"/>
        <v>46461</v>
      </c>
      <c r="Q5" s="51">
        <f t="shared" si="1"/>
        <v>46462</v>
      </c>
      <c r="R5" s="51">
        <f t="shared" si="1"/>
        <v>46463</v>
      </c>
      <c r="S5" s="51">
        <f t="shared" si="1"/>
        <v>46464</v>
      </c>
      <c r="T5" s="51">
        <f t="shared" si="1"/>
        <v>46465</v>
      </c>
      <c r="U5" s="51">
        <f t="shared" si="1"/>
        <v>46466</v>
      </c>
      <c r="V5" s="51">
        <f t="shared" si="1"/>
        <v>46467</v>
      </c>
      <c r="W5" s="51">
        <f t="shared" si="1"/>
        <v>46468</v>
      </c>
      <c r="X5" s="51">
        <f t="shared" si="1"/>
        <v>46469</v>
      </c>
      <c r="Y5" s="51">
        <f t="shared" si="1"/>
        <v>46470</v>
      </c>
      <c r="Z5" s="51">
        <f t="shared" si="1"/>
        <v>46471</v>
      </c>
      <c r="AA5" s="51">
        <f t="shared" si="1"/>
        <v>46472</v>
      </c>
      <c r="AB5" s="51">
        <f t="shared" si="1"/>
        <v>46473</v>
      </c>
      <c r="AC5" s="51">
        <f t="shared" si="1"/>
        <v>46474</v>
      </c>
      <c r="AD5" s="51">
        <f t="shared" si="1"/>
        <v>46475</v>
      </c>
      <c r="AE5" s="51">
        <f t="shared" si="1"/>
        <v>46476</v>
      </c>
      <c r="AF5" s="51">
        <f t="shared" si="1"/>
        <v>46477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IF(B$4="",Feb!BW6,IFERROR(VLOOKUP(B6,Schicht_Tabelle,12,0),-999))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IF(B$4="",Feb!DB6,IF(IFERROR(VLOOKUP(B6,Schicht_Tabelle,13,0),0)=1,Feb!DB6+1,0))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IF(B$4="",0,N(ROUND(24+IFERROR(VLOOKUP(B6,Schicht_Tabelle,16,0),99)-Feb!BW6,2)&lt;Min_Ruhe))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IF(B$4="",Feb!BW7,IFERROR(VLOOKUP(B7,Schicht_Tabelle,12,0),-999))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IF(B$4="",Feb!DB7,IF(IFERROR(VLOOKUP(B7,Schicht_Tabelle,13,0),0)=1,Feb!DB7+1,0))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IF(B$4="",0,N(ROUND(24+IFERROR(VLOOKUP(B7,Schicht_Tabelle,16,0),99)-Feb!BW7,2)&lt;Min_Ruhe))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IF(B$4="",Feb!BW8,IFERROR(VLOOKUP(B8,Schicht_Tabelle,12,0),-999))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IF(B$4="",Feb!DB8,IF(IFERROR(VLOOKUP(B8,Schicht_Tabelle,13,0),0)=1,Feb!DB8+1,0))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IF(B$4="",0,N(ROUND(24+IFERROR(VLOOKUP(B8,Schicht_Tabelle,16,0),99)-Feb!BW8,2)&lt;Min_Ruhe))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IF(B$4="",Feb!BW9,IFERROR(VLOOKUP(B9,Schicht_Tabelle,12,0),-999))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IF(B$4="",Feb!DB9,IF(IFERROR(VLOOKUP(B9,Schicht_Tabelle,13,0),0)=1,Feb!DB9+1,0))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IF(B$4="",0,N(ROUND(24+IFERROR(VLOOKUP(B9,Schicht_Tabelle,16,0),99)-Feb!BW9,2)&lt;Min_Ruhe))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IF(B$4="",Feb!BW10,IFERROR(VLOOKUP(B10,Schicht_Tabelle,12,0),-999))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IF(B$4="",Feb!DB10,IF(IFERROR(VLOOKUP(B10,Schicht_Tabelle,13,0),0)=1,Feb!DB10+1,0))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IF(B$4="",0,N(ROUND(24+IFERROR(VLOOKUP(B10,Schicht_Tabelle,16,0),99)-Feb!BW10,2)&lt;Min_Ruhe))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IF(B$4="",Feb!BW11,IFERROR(VLOOKUP(B11,Schicht_Tabelle,12,0),-999))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IF(B$4="",Feb!DB11,IF(IFERROR(VLOOKUP(B11,Schicht_Tabelle,13,0),0)=1,Feb!DB11+1,0))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IF(B$4="",0,N(ROUND(24+IFERROR(VLOOKUP(B11,Schicht_Tabelle,16,0),99)-Feb!BW11,2)&lt;Min_Ruhe))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IF(B$4="",Feb!BW12,IFERROR(VLOOKUP(B12,Schicht_Tabelle,12,0),-999))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IF(B$4="",Feb!DB12,IF(IFERROR(VLOOKUP(B12,Schicht_Tabelle,13,0),0)=1,Feb!DB12+1,0))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IF(B$4="",0,N(ROUND(24+IFERROR(VLOOKUP(B12,Schicht_Tabelle,16,0),99)-Feb!BW12,2)&lt;Min_Ruhe))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IF(B$4="",Feb!BW13,IFERROR(VLOOKUP(B13,Schicht_Tabelle,12,0),-999))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IF(B$4="",Feb!DB13,IF(IFERROR(VLOOKUP(B13,Schicht_Tabelle,13,0),0)=1,Feb!DB13+1,0))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IF(B$4="",0,N(ROUND(24+IFERROR(VLOOKUP(B13,Schicht_Tabelle,16,0),99)-Feb!BW13,2)&lt;Min_Ruhe))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IF(B$4="",Feb!BW14,IFERROR(VLOOKUP(B14,Schicht_Tabelle,12,0),-999))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IF(B$4="",Feb!DB14,IF(IFERROR(VLOOKUP(B14,Schicht_Tabelle,13,0),0)=1,Feb!DB14+1,0))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IF(B$4="",0,N(ROUND(24+IFERROR(VLOOKUP(B14,Schicht_Tabelle,16,0),99)-Feb!BW14,2)&lt;Min_Ruhe))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IF(B$4="",Feb!BW15,IFERROR(VLOOKUP(B15,Schicht_Tabelle,12,0),-999))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IF(B$4="",Feb!DB15,IF(IFERROR(VLOOKUP(B15,Schicht_Tabelle,13,0),0)=1,Feb!DB15+1,0))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IF(B$4="",0,N(ROUND(24+IFERROR(VLOOKUP(B15,Schicht_Tabelle,16,0),99)-Feb!BW15,2)&lt;Min_Ruhe))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IF(B$4="",Feb!BW16,IFERROR(VLOOKUP(B16,Schicht_Tabelle,12,0),-999))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IF(B$4="",Feb!DB16,IF(IFERROR(VLOOKUP(B16,Schicht_Tabelle,13,0),0)=1,Feb!DB16+1,0))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IF(B$4="",0,N(ROUND(24+IFERROR(VLOOKUP(B16,Schicht_Tabelle,16,0),99)-Feb!BW16,2)&lt;Min_Ruhe))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IF(B$4="",Feb!BW17,IFERROR(VLOOKUP(B17,Schicht_Tabelle,12,0),-999))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IF(B$4="",Feb!DB17,IF(IFERROR(VLOOKUP(B17,Schicht_Tabelle,13,0),0)=1,Feb!DB17+1,0))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IF(B$4="",0,N(ROUND(24+IFERROR(VLOOKUP(B17,Schicht_Tabelle,16,0),99)-Feb!BW17,2)&lt;Min_Ruhe))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IF(B$4="",Feb!BW18,IFERROR(VLOOKUP(B18,Schicht_Tabelle,12,0),-999))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IF(B$4="",Feb!DB18,IF(IFERROR(VLOOKUP(B18,Schicht_Tabelle,13,0),0)=1,Feb!DB18+1,0))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IF(B$4="",0,N(ROUND(24+IFERROR(VLOOKUP(B18,Schicht_Tabelle,16,0),99)-Feb!BW18,2)&lt;Min_Ruhe))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IF(B$4="",Feb!BW19,IFERROR(VLOOKUP(B19,Schicht_Tabelle,12,0),-999))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IF(B$4="",Feb!DB19,IF(IFERROR(VLOOKUP(B19,Schicht_Tabelle,13,0),0)=1,Feb!DB19+1,0))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IF(B$4="",0,N(ROUND(24+IFERROR(VLOOKUP(B19,Schicht_Tabelle,16,0),99)-Feb!BW19,2)&lt;Min_Ruhe))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IF(B$4="",Feb!BW20,IFERROR(VLOOKUP(B20,Schicht_Tabelle,12,0),-999))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IF(B$4="",Feb!DB20,IF(IFERROR(VLOOKUP(B20,Schicht_Tabelle,13,0),0)=1,Feb!DB20+1,0))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IF(B$4="",0,N(ROUND(24+IFERROR(VLOOKUP(B20,Schicht_Tabelle,16,0),99)-Feb!BW20,2)&lt;Min_Ruhe))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IF(B$4="",Feb!BW21,IFERROR(VLOOKUP(B21,Schicht_Tabelle,12,0),-999))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IF(B$4="",Feb!DB21,IF(IFERROR(VLOOKUP(B21,Schicht_Tabelle,13,0),0)=1,Feb!DB21+1,0))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IF(B$4="",0,N(ROUND(24+IFERROR(VLOOKUP(B21,Schicht_Tabelle,16,0),99)-Feb!BW21,2)&lt;Min_Ruhe))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IF(B$4="",Feb!BW22,IFERROR(VLOOKUP(B22,Schicht_Tabelle,12,0),-999))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IF(B$4="",Feb!DB22,IF(IFERROR(VLOOKUP(B22,Schicht_Tabelle,13,0),0)=1,Feb!DB22+1,0))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IF(B$4="",0,N(ROUND(24+IFERROR(VLOOKUP(B22,Schicht_Tabelle,16,0),99)-Feb!BW22,2)&lt;Min_Ruhe))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IF(B$4="",Feb!BW23,IFERROR(VLOOKUP(B23,Schicht_Tabelle,12,0),-999))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IF(B$4="",Feb!DB23,IF(IFERROR(VLOOKUP(B23,Schicht_Tabelle,13,0),0)=1,Feb!DB23+1,0))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IF(B$4="",0,N(ROUND(24+IFERROR(VLOOKUP(B23,Schicht_Tabelle,16,0),99)-Feb!BW23,2)&lt;Min_Ruhe))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IF(B$4="",Feb!BW24,IFERROR(VLOOKUP(B24,Schicht_Tabelle,12,0),-999))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IF(B$4="",Feb!DB24,IF(IFERROR(VLOOKUP(B24,Schicht_Tabelle,13,0),0)=1,Feb!DB24+1,0))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IF(B$4="",0,N(ROUND(24+IFERROR(VLOOKUP(B24,Schicht_Tabelle,16,0),99)-Feb!BW24,2)&lt;Min_Ruhe))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IF(B$4="",Feb!BW25,IFERROR(VLOOKUP(B25,Schicht_Tabelle,12,0),-999))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IF(B$4="",Feb!DB25,IF(IFERROR(VLOOKUP(B25,Schicht_Tabelle,13,0),0)=1,Feb!DB25+1,0))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IF(B$4="",0,N(ROUND(24+IFERROR(VLOOKUP(B25,Schicht_Tabelle,16,0),99)-Feb!BW25,2)&lt;Min_Ruhe))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IF(B$4="",Feb!BW26,IFERROR(VLOOKUP(B26,Schicht_Tabelle,12,0),-999))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IF(B$4="",Feb!DB26,IF(IFERROR(VLOOKUP(B26,Schicht_Tabelle,13,0),0)=1,Feb!DB26+1,0))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IF(B$4="",0,N(ROUND(24+IFERROR(VLOOKUP(B26,Schicht_Tabelle,16,0),99)-Feb!BW26,2)&lt;Min_Ruhe))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IF(B$4="",Feb!BW27,IFERROR(VLOOKUP(B27,Schicht_Tabelle,12,0),-999))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IF(B$4="",Feb!DB27,IF(IFERROR(VLOOKUP(B27,Schicht_Tabelle,13,0),0)=1,Feb!DB27+1,0))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IF(B$4="",0,N(ROUND(24+IFERROR(VLOOKUP(B27,Schicht_Tabelle,16,0),99)-Feb!BW27,2)&lt;Min_Ruhe))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IF(B$4="",Feb!BW28,IFERROR(VLOOKUP(B28,Schicht_Tabelle,12,0),-999))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IF(B$4="",Feb!DB28,IF(IFERROR(VLOOKUP(B28,Schicht_Tabelle,13,0),0)=1,Feb!DB28+1,0))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IF(B$4="",0,N(ROUND(24+IFERROR(VLOOKUP(B28,Schicht_Tabelle,16,0),99)-Feb!BW28,2)&lt;Min_Ruhe))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IF(B$4="",Feb!BW29,IFERROR(VLOOKUP(B29,Schicht_Tabelle,12,0),-999))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IF(B$4="",Feb!DB29,IF(IFERROR(VLOOKUP(B29,Schicht_Tabelle,13,0),0)=1,Feb!DB29+1,0))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IF(B$4="",0,N(ROUND(24+IFERROR(VLOOKUP(B29,Schicht_Tabelle,16,0),99)-Feb!BW29,2)&lt;Min_Ruhe))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IF(B$4="",Feb!BW30,IFERROR(VLOOKUP(B30,Schicht_Tabelle,12,0),-999))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IF(B$4="",Feb!DB30,IF(IFERROR(VLOOKUP(B30,Schicht_Tabelle,13,0),0)=1,Feb!DB30+1,0))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IF(B$4="",0,N(ROUND(24+IFERROR(VLOOKUP(B30,Schicht_Tabelle,16,0),99)-Feb!BW30,2)&lt;Min_Ruhe))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1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1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1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1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1</v>
      </c>
      <c r="E43">
        <f t="shared" si="18"/>
        <v>1</v>
      </c>
      <c r="F43">
        <f t="shared" si="18"/>
        <v>1</v>
      </c>
      <c r="G43">
        <f t="shared" si="18"/>
        <v>0</v>
      </c>
      <c r="H43">
        <f t="shared" si="18"/>
        <v>0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1</v>
      </c>
      <c r="M43">
        <f t="shared" si="18"/>
        <v>1</v>
      </c>
      <c r="N43">
        <f t="shared" si="18"/>
        <v>0</v>
      </c>
      <c r="O43">
        <f t="shared" si="18"/>
        <v>0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1</v>
      </c>
      <c r="T43">
        <f t="shared" si="18"/>
        <v>1</v>
      </c>
      <c r="U43">
        <f t="shared" si="18"/>
        <v>0</v>
      </c>
      <c r="V43">
        <f t="shared" si="18"/>
        <v>0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1</v>
      </c>
      <c r="AA43">
        <f t="shared" si="18"/>
        <v>0</v>
      </c>
      <c r="AB43">
        <f t="shared" si="18"/>
        <v>0</v>
      </c>
      <c r="AC43">
        <f t="shared" si="18"/>
        <v>0</v>
      </c>
      <c r="AD43">
        <f t="shared" si="18"/>
        <v>0</v>
      </c>
      <c r="AE43">
        <f t="shared" si="18"/>
        <v>1</v>
      </c>
      <c r="AF43">
        <f t="shared" si="18"/>
        <v>1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1</v>
      </c>
      <c r="AB44">
        <f t="shared" si="19"/>
        <v>0</v>
      </c>
      <c r="AC44">
        <f t="shared" si="19"/>
        <v>0</v>
      </c>
      <c r="AD44">
        <f t="shared" si="19"/>
        <v>1</v>
      </c>
      <c r="AE44">
        <f t="shared" si="19"/>
        <v>0</v>
      </c>
      <c r="AF44">
        <f t="shared" si="19"/>
        <v>0</v>
      </c>
    </row>
  </sheetData>
  <conditionalFormatting sqref="B3:AF37">
    <cfRule type="expression" dxfId="200" priority="17">
      <formula>B$4=""</formula>
    </cfRule>
    <cfRule type="expression" dxfId="199" priority="18">
      <formula>B$44=1</formula>
    </cfRule>
    <cfRule type="expression" dxfId="198" priority="19">
      <formula>AND(B$4&lt;&gt;"",WEEKDAY(B$4,2)&gt;5)</formula>
    </cfRule>
  </conditionalFormatting>
  <conditionalFormatting sqref="B6:AF30">
    <cfRule type="expression" dxfId="197" priority="1" stopIfTrue="1">
      <formula>DC6=1</formula>
    </cfRule>
    <cfRule type="expression" dxfId="196" priority="2" stopIfTrue="1">
      <formula>AND(B$4&lt;&gt;"",BX6&gt;Max_Folge)</formula>
    </cfRule>
    <cfRule type="expression" dxfId="195" priority="3" stopIfTrue="1">
      <formula>AND(B6&lt;&gt;"",B6=INDEX(Kuerzel_Liste,1))</formula>
    </cfRule>
    <cfRule type="expression" dxfId="194" priority="4" stopIfTrue="1">
      <formula>AND(B6&lt;&gt;"",B6=INDEX(Kuerzel_Liste,2))</formula>
    </cfRule>
    <cfRule type="expression" dxfId="193" priority="5" stopIfTrue="1">
      <formula>AND(B6&lt;&gt;"",B6=INDEX(Kuerzel_Liste,3))</formula>
    </cfRule>
    <cfRule type="expression" dxfId="192" priority="6" stopIfTrue="1">
      <formula>AND(B6&lt;&gt;"",B6=INDEX(Kuerzel_Liste,4))</formula>
    </cfRule>
    <cfRule type="expression" dxfId="191" priority="7" stopIfTrue="1">
      <formula>AND(B6&lt;&gt;"",B6=INDEX(Kuerzel_Liste,5))</formula>
    </cfRule>
    <cfRule type="expression" dxfId="190" priority="8" stopIfTrue="1">
      <formula>AND(B6&lt;&gt;"",B6=INDEX(Kuerzel_Liste,6))</formula>
    </cfRule>
    <cfRule type="expression" dxfId="189" priority="9" stopIfTrue="1">
      <formula>AND(B6&lt;&gt;"",B6=INDEX(Kuerzel_Liste,7))</formula>
    </cfRule>
    <cfRule type="expression" dxfId="188" priority="10" stopIfTrue="1">
      <formula>AND(B6&lt;&gt;"",B6=INDEX(Kuerzel_Liste,8))</formula>
    </cfRule>
    <cfRule type="expression" dxfId="187" priority="11" stopIfTrue="1">
      <formula>AND(B6&lt;&gt;"",B6=INDEX(Kuerzel_Liste,9))</formula>
    </cfRule>
    <cfRule type="expression" dxfId="186" priority="12" stopIfTrue="1">
      <formula>AND(B6&lt;&gt;"",B6=INDEX(Kuerzel_Liste,10))</formula>
    </cfRule>
    <cfRule type="expression" dxfId="185" priority="13" stopIfTrue="1">
      <formula>AND(B6&lt;&gt;"",B6=INDEX(Kuerzel_Liste,11))</formula>
    </cfRule>
    <cfRule type="expression" dxfId="184" priority="14" stopIfTrue="1">
      <formula>AND(B6&lt;&gt;"",B6=INDEX(Kuerzel_Liste,12))</formula>
    </cfRule>
  </conditionalFormatting>
  <conditionalFormatting sqref="B33:AF37">
    <cfRule type="expression" dxfId="183" priority="15" stopIfTrue="1">
      <formula>AND(ISNUMBER(B33),COUNTA(B$6:B$30)&gt;0,B33&lt;IF(B$43=1,$AH33,$AI33))</formula>
    </cfRule>
    <cfRule type="expression" dxfId="18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8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5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April "&amp;Jahr&amp;IF(Firma="",""," · "&amp;Firma)</f>
        <v>Schichtplan April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22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13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>
        <f t="shared" si="0"/>
        <v>14</v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>
        <f t="shared" si="0"/>
        <v>15</v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>
        <f t="shared" si="0"/>
        <v>16</v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>
        <f t="shared" si="0"/>
        <v>17</v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IF(MONTH(DATE(Jahr,4,1))=4,DATE(Jahr,4,1),"")</f>
        <v>46478</v>
      </c>
      <c r="C4" s="48">
        <f>IF(MONTH(DATE(Jahr,4,2))=4,DATE(Jahr,4,2),"")</f>
        <v>46479</v>
      </c>
      <c r="D4" s="48">
        <f>IF(MONTH(DATE(Jahr,4,3))=4,DATE(Jahr,4,3),"")</f>
        <v>46480</v>
      </c>
      <c r="E4" s="48">
        <f>IF(MONTH(DATE(Jahr,4,4))=4,DATE(Jahr,4,4),"")</f>
        <v>46481</v>
      </c>
      <c r="F4" s="48">
        <f>IF(MONTH(DATE(Jahr,4,5))=4,DATE(Jahr,4,5),"")</f>
        <v>46482</v>
      </c>
      <c r="G4" s="48">
        <f>IF(MONTH(DATE(Jahr,4,6))=4,DATE(Jahr,4,6),"")</f>
        <v>46483</v>
      </c>
      <c r="H4" s="48">
        <f>IF(MONTH(DATE(Jahr,4,7))=4,DATE(Jahr,4,7),"")</f>
        <v>46484</v>
      </c>
      <c r="I4" s="48">
        <f>IF(MONTH(DATE(Jahr,4,8))=4,DATE(Jahr,4,8),"")</f>
        <v>46485</v>
      </c>
      <c r="J4" s="48">
        <f>IF(MONTH(DATE(Jahr,4,9))=4,DATE(Jahr,4,9),"")</f>
        <v>46486</v>
      </c>
      <c r="K4" s="48">
        <f>IF(MONTH(DATE(Jahr,4,10))=4,DATE(Jahr,4,10),"")</f>
        <v>46487</v>
      </c>
      <c r="L4" s="48">
        <f>IF(MONTH(DATE(Jahr,4,11))=4,DATE(Jahr,4,11),"")</f>
        <v>46488</v>
      </c>
      <c r="M4" s="48">
        <f>IF(MONTH(DATE(Jahr,4,12))=4,DATE(Jahr,4,12),"")</f>
        <v>46489</v>
      </c>
      <c r="N4" s="48">
        <f>IF(MONTH(DATE(Jahr,4,13))=4,DATE(Jahr,4,13),"")</f>
        <v>46490</v>
      </c>
      <c r="O4" s="48">
        <f>IF(MONTH(DATE(Jahr,4,14))=4,DATE(Jahr,4,14),"")</f>
        <v>46491</v>
      </c>
      <c r="P4" s="48">
        <f>IF(MONTH(DATE(Jahr,4,15))=4,DATE(Jahr,4,15),"")</f>
        <v>46492</v>
      </c>
      <c r="Q4" s="48">
        <f>IF(MONTH(DATE(Jahr,4,16))=4,DATE(Jahr,4,16),"")</f>
        <v>46493</v>
      </c>
      <c r="R4" s="48">
        <f>IF(MONTH(DATE(Jahr,4,17))=4,DATE(Jahr,4,17),"")</f>
        <v>46494</v>
      </c>
      <c r="S4" s="48">
        <f>IF(MONTH(DATE(Jahr,4,18))=4,DATE(Jahr,4,18),"")</f>
        <v>46495</v>
      </c>
      <c r="T4" s="48">
        <f>IF(MONTH(DATE(Jahr,4,19))=4,DATE(Jahr,4,19),"")</f>
        <v>46496</v>
      </c>
      <c r="U4" s="48">
        <f>IF(MONTH(DATE(Jahr,4,20))=4,DATE(Jahr,4,20),"")</f>
        <v>46497</v>
      </c>
      <c r="V4" s="48">
        <f>IF(MONTH(DATE(Jahr,4,21))=4,DATE(Jahr,4,21),"")</f>
        <v>46498</v>
      </c>
      <c r="W4" s="48">
        <f>IF(MONTH(DATE(Jahr,4,22))=4,DATE(Jahr,4,22),"")</f>
        <v>46499</v>
      </c>
      <c r="X4" s="48">
        <f>IF(MONTH(DATE(Jahr,4,23))=4,DATE(Jahr,4,23),"")</f>
        <v>46500</v>
      </c>
      <c r="Y4" s="48">
        <f>IF(MONTH(DATE(Jahr,4,24))=4,DATE(Jahr,4,24),"")</f>
        <v>46501</v>
      </c>
      <c r="Z4" s="48">
        <f>IF(MONTH(DATE(Jahr,4,25))=4,DATE(Jahr,4,25),"")</f>
        <v>46502</v>
      </c>
      <c r="AA4" s="48">
        <f>IF(MONTH(DATE(Jahr,4,26))=4,DATE(Jahr,4,26),"")</f>
        <v>46503</v>
      </c>
      <c r="AB4" s="48">
        <f>IF(MONTH(DATE(Jahr,4,27))=4,DATE(Jahr,4,27),"")</f>
        <v>46504</v>
      </c>
      <c r="AC4" s="48">
        <f>IF(MONTH(DATE(Jahr,4,28))=4,DATE(Jahr,4,28),"")</f>
        <v>46505</v>
      </c>
      <c r="AD4" s="48">
        <f>IF(MONTH(DATE(Jahr,4,29))=4,DATE(Jahr,4,29),"")</f>
        <v>46506</v>
      </c>
      <c r="AE4" s="48">
        <f>IF(MONTH(DATE(Jahr,4,30))=4,DATE(Jahr,4,30),"")</f>
        <v>46507</v>
      </c>
      <c r="AF4" s="48" t="str">
        <f>IF(MONTH(DATE(Jahr,4,31))=4,DATE(Jahr,4,31),"")</f>
        <v/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46478</v>
      </c>
      <c r="C5" s="51">
        <f t="shared" si="1"/>
        <v>46479</v>
      </c>
      <c r="D5" s="51">
        <f t="shared" si="1"/>
        <v>46480</v>
      </c>
      <c r="E5" s="51">
        <f t="shared" si="1"/>
        <v>46481</v>
      </c>
      <c r="F5" s="51">
        <f t="shared" si="1"/>
        <v>46482</v>
      </c>
      <c r="G5" s="51">
        <f t="shared" si="1"/>
        <v>46483</v>
      </c>
      <c r="H5" s="51">
        <f t="shared" si="1"/>
        <v>46484</v>
      </c>
      <c r="I5" s="51">
        <f t="shared" si="1"/>
        <v>46485</v>
      </c>
      <c r="J5" s="51">
        <f t="shared" si="1"/>
        <v>46486</v>
      </c>
      <c r="K5" s="51">
        <f t="shared" si="1"/>
        <v>46487</v>
      </c>
      <c r="L5" s="51">
        <f t="shared" si="1"/>
        <v>46488</v>
      </c>
      <c r="M5" s="51">
        <f t="shared" si="1"/>
        <v>46489</v>
      </c>
      <c r="N5" s="51">
        <f t="shared" si="1"/>
        <v>46490</v>
      </c>
      <c r="O5" s="51">
        <f t="shared" si="1"/>
        <v>46491</v>
      </c>
      <c r="P5" s="51">
        <f t="shared" si="1"/>
        <v>46492</v>
      </c>
      <c r="Q5" s="51">
        <f t="shared" si="1"/>
        <v>46493</v>
      </c>
      <c r="R5" s="51">
        <f t="shared" si="1"/>
        <v>46494</v>
      </c>
      <c r="S5" s="51">
        <f t="shared" si="1"/>
        <v>46495</v>
      </c>
      <c r="T5" s="51">
        <f t="shared" si="1"/>
        <v>46496</v>
      </c>
      <c r="U5" s="51">
        <f t="shared" si="1"/>
        <v>46497</v>
      </c>
      <c r="V5" s="51">
        <f t="shared" si="1"/>
        <v>46498</v>
      </c>
      <c r="W5" s="51">
        <f t="shared" si="1"/>
        <v>46499</v>
      </c>
      <c r="X5" s="51">
        <f t="shared" si="1"/>
        <v>46500</v>
      </c>
      <c r="Y5" s="51">
        <f t="shared" si="1"/>
        <v>46501</v>
      </c>
      <c r="Z5" s="51">
        <f t="shared" si="1"/>
        <v>46502</v>
      </c>
      <c r="AA5" s="51">
        <f t="shared" si="1"/>
        <v>46503</v>
      </c>
      <c r="AB5" s="51">
        <f t="shared" si="1"/>
        <v>46504</v>
      </c>
      <c r="AC5" s="51">
        <f t="shared" si="1"/>
        <v>46505</v>
      </c>
      <c r="AD5" s="51">
        <f t="shared" si="1"/>
        <v>46506</v>
      </c>
      <c r="AE5" s="51">
        <f t="shared" si="1"/>
        <v>46507</v>
      </c>
      <c r="AF5" s="51" t="str">
        <f t="shared" si="1"/>
        <v/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IF(B$4="",Mär!BW6,IFERROR(VLOOKUP(B6,Schicht_Tabelle,12,0),-999))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IF(B$4="",Mär!DB6,IF(IFERROR(VLOOKUP(B6,Schicht_Tabelle,13,0),0)=1,Mär!DB6+1,0))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IF(B$4="",0,N(ROUND(24+IFERROR(VLOOKUP(B6,Schicht_Tabelle,16,0),99)-Mär!BW6,2)&lt;Min_Ruhe))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IF(B$4="",Mär!BW7,IFERROR(VLOOKUP(B7,Schicht_Tabelle,12,0),-999))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IF(B$4="",Mär!DB7,IF(IFERROR(VLOOKUP(B7,Schicht_Tabelle,13,0),0)=1,Mär!DB7+1,0))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IF(B$4="",0,N(ROUND(24+IFERROR(VLOOKUP(B7,Schicht_Tabelle,16,0),99)-Mär!BW7,2)&lt;Min_Ruhe))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IF(B$4="",Mär!BW8,IFERROR(VLOOKUP(B8,Schicht_Tabelle,12,0),-999))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IF(B$4="",Mär!DB8,IF(IFERROR(VLOOKUP(B8,Schicht_Tabelle,13,0),0)=1,Mär!DB8+1,0))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IF(B$4="",0,N(ROUND(24+IFERROR(VLOOKUP(B8,Schicht_Tabelle,16,0),99)-Mär!BW8,2)&lt;Min_Ruhe))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IF(B$4="",Mär!BW9,IFERROR(VLOOKUP(B9,Schicht_Tabelle,12,0),-999))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IF(B$4="",Mär!DB9,IF(IFERROR(VLOOKUP(B9,Schicht_Tabelle,13,0),0)=1,Mär!DB9+1,0))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IF(B$4="",0,N(ROUND(24+IFERROR(VLOOKUP(B9,Schicht_Tabelle,16,0),99)-Mär!BW9,2)&lt;Min_Ruhe))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IF(B$4="",Mär!BW10,IFERROR(VLOOKUP(B10,Schicht_Tabelle,12,0),-999))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IF(B$4="",Mär!DB10,IF(IFERROR(VLOOKUP(B10,Schicht_Tabelle,13,0),0)=1,Mär!DB10+1,0))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IF(B$4="",0,N(ROUND(24+IFERROR(VLOOKUP(B10,Schicht_Tabelle,16,0),99)-Mär!BW10,2)&lt;Min_Ruhe))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IF(B$4="",Mär!BW11,IFERROR(VLOOKUP(B11,Schicht_Tabelle,12,0),-999))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IF(B$4="",Mär!DB11,IF(IFERROR(VLOOKUP(B11,Schicht_Tabelle,13,0),0)=1,Mär!DB11+1,0))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IF(B$4="",0,N(ROUND(24+IFERROR(VLOOKUP(B11,Schicht_Tabelle,16,0),99)-Mär!BW11,2)&lt;Min_Ruhe))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IF(B$4="",Mär!BW12,IFERROR(VLOOKUP(B12,Schicht_Tabelle,12,0),-999))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IF(B$4="",Mär!DB12,IF(IFERROR(VLOOKUP(B12,Schicht_Tabelle,13,0),0)=1,Mär!DB12+1,0))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IF(B$4="",0,N(ROUND(24+IFERROR(VLOOKUP(B12,Schicht_Tabelle,16,0),99)-Mär!BW12,2)&lt;Min_Ruhe))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IF(B$4="",Mär!BW13,IFERROR(VLOOKUP(B13,Schicht_Tabelle,12,0),-999))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IF(B$4="",Mär!DB13,IF(IFERROR(VLOOKUP(B13,Schicht_Tabelle,13,0),0)=1,Mär!DB13+1,0))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IF(B$4="",0,N(ROUND(24+IFERROR(VLOOKUP(B13,Schicht_Tabelle,16,0),99)-Mär!BW13,2)&lt;Min_Ruhe))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IF(B$4="",Mär!BW14,IFERROR(VLOOKUP(B14,Schicht_Tabelle,12,0),-999))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IF(B$4="",Mär!DB14,IF(IFERROR(VLOOKUP(B14,Schicht_Tabelle,13,0),0)=1,Mär!DB14+1,0))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IF(B$4="",0,N(ROUND(24+IFERROR(VLOOKUP(B14,Schicht_Tabelle,16,0),99)-Mär!BW14,2)&lt;Min_Ruhe))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IF(B$4="",Mär!BW15,IFERROR(VLOOKUP(B15,Schicht_Tabelle,12,0),-999))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IF(B$4="",Mär!DB15,IF(IFERROR(VLOOKUP(B15,Schicht_Tabelle,13,0),0)=1,Mär!DB15+1,0))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IF(B$4="",0,N(ROUND(24+IFERROR(VLOOKUP(B15,Schicht_Tabelle,16,0),99)-Mär!BW15,2)&lt;Min_Ruhe))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IF(B$4="",Mär!BW16,IFERROR(VLOOKUP(B16,Schicht_Tabelle,12,0),-999))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IF(B$4="",Mär!DB16,IF(IFERROR(VLOOKUP(B16,Schicht_Tabelle,13,0),0)=1,Mär!DB16+1,0))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IF(B$4="",0,N(ROUND(24+IFERROR(VLOOKUP(B16,Schicht_Tabelle,16,0),99)-Mär!BW16,2)&lt;Min_Ruhe))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IF(B$4="",Mär!BW17,IFERROR(VLOOKUP(B17,Schicht_Tabelle,12,0),-999))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IF(B$4="",Mär!DB17,IF(IFERROR(VLOOKUP(B17,Schicht_Tabelle,13,0),0)=1,Mär!DB17+1,0))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IF(B$4="",0,N(ROUND(24+IFERROR(VLOOKUP(B17,Schicht_Tabelle,16,0),99)-Mär!BW17,2)&lt;Min_Ruhe))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IF(B$4="",Mär!BW18,IFERROR(VLOOKUP(B18,Schicht_Tabelle,12,0),-999))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IF(B$4="",Mär!DB18,IF(IFERROR(VLOOKUP(B18,Schicht_Tabelle,13,0),0)=1,Mär!DB18+1,0))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IF(B$4="",0,N(ROUND(24+IFERROR(VLOOKUP(B18,Schicht_Tabelle,16,0),99)-Mär!BW18,2)&lt;Min_Ruhe))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IF(B$4="",Mär!BW19,IFERROR(VLOOKUP(B19,Schicht_Tabelle,12,0),-999))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IF(B$4="",Mär!DB19,IF(IFERROR(VLOOKUP(B19,Schicht_Tabelle,13,0),0)=1,Mär!DB19+1,0))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IF(B$4="",0,N(ROUND(24+IFERROR(VLOOKUP(B19,Schicht_Tabelle,16,0),99)-Mär!BW19,2)&lt;Min_Ruhe))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IF(B$4="",Mär!BW20,IFERROR(VLOOKUP(B20,Schicht_Tabelle,12,0),-999))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IF(B$4="",Mär!DB20,IF(IFERROR(VLOOKUP(B20,Schicht_Tabelle,13,0),0)=1,Mär!DB20+1,0))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IF(B$4="",0,N(ROUND(24+IFERROR(VLOOKUP(B20,Schicht_Tabelle,16,0),99)-Mär!BW20,2)&lt;Min_Ruhe))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IF(B$4="",Mär!BW21,IFERROR(VLOOKUP(B21,Schicht_Tabelle,12,0),-999))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IF(B$4="",Mär!DB21,IF(IFERROR(VLOOKUP(B21,Schicht_Tabelle,13,0),0)=1,Mär!DB21+1,0))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IF(B$4="",0,N(ROUND(24+IFERROR(VLOOKUP(B21,Schicht_Tabelle,16,0),99)-Mär!BW21,2)&lt;Min_Ruhe))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IF(B$4="",Mär!BW22,IFERROR(VLOOKUP(B22,Schicht_Tabelle,12,0),-999))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IF(B$4="",Mär!DB22,IF(IFERROR(VLOOKUP(B22,Schicht_Tabelle,13,0),0)=1,Mär!DB22+1,0))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IF(B$4="",0,N(ROUND(24+IFERROR(VLOOKUP(B22,Schicht_Tabelle,16,0),99)-Mär!BW22,2)&lt;Min_Ruhe))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IF(B$4="",Mär!BW23,IFERROR(VLOOKUP(B23,Schicht_Tabelle,12,0),-999))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IF(B$4="",Mär!DB23,IF(IFERROR(VLOOKUP(B23,Schicht_Tabelle,13,0),0)=1,Mär!DB23+1,0))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IF(B$4="",0,N(ROUND(24+IFERROR(VLOOKUP(B23,Schicht_Tabelle,16,0),99)-Mär!BW23,2)&lt;Min_Ruhe))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IF(B$4="",Mär!BW24,IFERROR(VLOOKUP(B24,Schicht_Tabelle,12,0),-999))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IF(B$4="",Mär!DB24,IF(IFERROR(VLOOKUP(B24,Schicht_Tabelle,13,0),0)=1,Mär!DB24+1,0))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IF(B$4="",0,N(ROUND(24+IFERROR(VLOOKUP(B24,Schicht_Tabelle,16,0),99)-Mär!BW24,2)&lt;Min_Ruhe))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IF(B$4="",Mär!BW25,IFERROR(VLOOKUP(B25,Schicht_Tabelle,12,0),-999))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IF(B$4="",Mär!DB25,IF(IFERROR(VLOOKUP(B25,Schicht_Tabelle,13,0),0)=1,Mär!DB25+1,0))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IF(B$4="",0,N(ROUND(24+IFERROR(VLOOKUP(B25,Schicht_Tabelle,16,0),99)-Mär!BW25,2)&lt;Min_Ruhe))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IF(B$4="",Mär!BW26,IFERROR(VLOOKUP(B26,Schicht_Tabelle,12,0),-999))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IF(B$4="",Mär!DB26,IF(IFERROR(VLOOKUP(B26,Schicht_Tabelle,13,0),0)=1,Mär!DB26+1,0))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IF(B$4="",0,N(ROUND(24+IFERROR(VLOOKUP(B26,Schicht_Tabelle,16,0),99)-Mär!BW26,2)&lt;Min_Ruhe))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IF(B$4="",Mär!BW27,IFERROR(VLOOKUP(B27,Schicht_Tabelle,12,0),-999))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IF(B$4="",Mär!DB27,IF(IFERROR(VLOOKUP(B27,Schicht_Tabelle,13,0),0)=1,Mär!DB27+1,0))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IF(B$4="",0,N(ROUND(24+IFERROR(VLOOKUP(B27,Schicht_Tabelle,16,0),99)-Mär!BW27,2)&lt;Min_Ruhe))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IF(B$4="",Mär!BW28,IFERROR(VLOOKUP(B28,Schicht_Tabelle,12,0),-999))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IF(B$4="",Mär!DB28,IF(IFERROR(VLOOKUP(B28,Schicht_Tabelle,13,0),0)=1,Mär!DB28+1,0))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IF(B$4="",0,N(ROUND(24+IFERROR(VLOOKUP(B28,Schicht_Tabelle,16,0),99)-Mär!BW28,2)&lt;Min_Ruhe))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IF(B$4="",Mär!BW29,IFERROR(VLOOKUP(B29,Schicht_Tabelle,12,0),-999))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IF(B$4="",Mär!DB29,IF(IFERROR(VLOOKUP(B29,Schicht_Tabelle,13,0),0)=1,Mär!DB29+1,0))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IF(B$4="",0,N(ROUND(24+IFERROR(VLOOKUP(B29,Schicht_Tabelle,16,0),99)-Mär!BW29,2)&lt;Min_Ruhe))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IF(B$4="",Mär!BW30,IFERROR(VLOOKUP(B30,Schicht_Tabelle,12,0),-999))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IF(B$4="",Mär!DB30,IF(IFERROR(VLOOKUP(B30,Schicht_Tabelle,13,0),0)=1,Mär!DB30+1,0))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IF(B$4="",0,N(ROUND(24+IFERROR(VLOOKUP(B30,Schicht_Tabelle,16,0),99)-Mär!BW30,2)&lt;Min_Ruhe))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 t="str">
        <f>IF(OR(AF$4="",Start!$B$14=""),"",COUNTIF(AF$6:AF$30,Start!$B$14))</f>
        <v/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 t="str">
        <f>IF(OR(AF$4="",Start!$B$15=""),"",COUNTIF(AF$6:AF$30,Start!$B$15))</f>
        <v/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 t="str">
        <f>IF(OR(AF$4="",Start!$B$16=""),"",COUNTIF(AF$6:AF$30,Start!$B$16))</f>
        <v/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 t="str">
        <f>IF(OR(AF$4="",Start!$B$17=""),"",COUNTIF(AF$6:AF$30,Start!$B$17))</f>
        <v/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1</v>
      </c>
      <c r="F42">
        <f t="shared" si="17"/>
        <v>0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1</v>
      </c>
      <c r="M42">
        <f t="shared" si="17"/>
        <v>0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1</v>
      </c>
      <c r="T42">
        <f t="shared" si="17"/>
        <v>0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1</v>
      </c>
      <c r="AA42">
        <f t="shared" si="17"/>
        <v>0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0</v>
      </c>
      <c r="E43">
        <f t="shared" si="18"/>
        <v>0</v>
      </c>
      <c r="F43">
        <f t="shared" si="18"/>
        <v>1</v>
      </c>
      <c r="G43">
        <f t="shared" si="18"/>
        <v>1</v>
      </c>
      <c r="H43">
        <f t="shared" si="18"/>
        <v>1</v>
      </c>
      <c r="I43">
        <f t="shared" si="18"/>
        <v>1</v>
      </c>
      <c r="J43">
        <f t="shared" si="18"/>
        <v>1</v>
      </c>
      <c r="K43">
        <f t="shared" si="18"/>
        <v>0</v>
      </c>
      <c r="L43">
        <f t="shared" si="18"/>
        <v>0</v>
      </c>
      <c r="M43">
        <f t="shared" si="18"/>
        <v>1</v>
      </c>
      <c r="N43">
        <f t="shared" si="18"/>
        <v>1</v>
      </c>
      <c r="O43">
        <f t="shared" si="18"/>
        <v>1</v>
      </c>
      <c r="P43">
        <f t="shared" si="18"/>
        <v>1</v>
      </c>
      <c r="Q43">
        <f t="shared" si="18"/>
        <v>1</v>
      </c>
      <c r="R43">
        <f t="shared" si="18"/>
        <v>0</v>
      </c>
      <c r="S43">
        <f t="shared" si="18"/>
        <v>0</v>
      </c>
      <c r="T43">
        <f t="shared" si="18"/>
        <v>1</v>
      </c>
      <c r="U43">
        <f t="shared" si="18"/>
        <v>1</v>
      </c>
      <c r="V43">
        <f t="shared" si="18"/>
        <v>1</v>
      </c>
      <c r="W43">
        <f t="shared" si="18"/>
        <v>1</v>
      </c>
      <c r="X43">
        <f t="shared" si="18"/>
        <v>1</v>
      </c>
      <c r="Y43">
        <f t="shared" si="18"/>
        <v>0</v>
      </c>
      <c r="Z43">
        <f t="shared" si="18"/>
        <v>0</v>
      </c>
      <c r="AA43">
        <f t="shared" si="18"/>
        <v>1</v>
      </c>
      <c r="AB43">
        <f t="shared" si="18"/>
        <v>1</v>
      </c>
      <c r="AC43">
        <f t="shared" si="18"/>
        <v>1</v>
      </c>
      <c r="AD43">
        <f t="shared" si="18"/>
        <v>1</v>
      </c>
      <c r="AE43">
        <f t="shared" si="18"/>
        <v>1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180" priority="17">
      <formula>B$4=""</formula>
    </cfRule>
    <cfRule type="expression" dxfId="179" priority="18">
      <formula>B$44=1</formula>
    </cfRule>
    <cfRule type="expression" dxfId="178" priority="19">
      <formula>AND(B$4&lt;&gt;"",WEEKDAY(B$4,2)&gt;5)</formula>
    </cfRule>
  </conditionalFormatting>
  <conditionalFormatting sqref="B6:AF30">
    <cfRule type="expression" dxfId="177" priority="1" stopIfTrue="1">
      <formula>DC6=1</formula>
    </cfRule>
    <cfRule type="expression" dxfId="176" priority="2" stopIfTrue="1">
      <formula>AND(B$4&lt;&gt;"",BX6&gt;Max_Folge)</formula>
    </cfRule>
    <cfRule type="expression" dxfId="175" priority="3" stopIfTrue="1">
      <formula>AND(B6&lt;&gt;"",B6=INDEX(Kuerzel_Liste,1))</formula>
    </cfRule>
    <cfRule type="expression" dxfId="174" priority="4" stopIfTrue="1">
      <formula>AND(B6&lt;&gt;"",B6=INDEX(Kuerzel_Liste,2))</formula>
    </cfRule>
    <cfRule type="expression" dxfId="173" priority="5" stopIfTrue="1">
      <formula>AND(B6&lt;&gt;"",B6=INDEX(Kuerzel_Liste,3))</formula>
    </cfRule>
    <cfRule type="expression" dxfId="172" priority="6" stopIfTrue="1">
      <formula>AND(B6&lt;&gt;"",B6=INDEX(Kuerzel_Liste,4))</formula>
    </cfRule>
    <cfRule type="expression" dxfId="171" priority="7" stopIfTrue="1">
      <formula>AND(B6&lt;&gt;"",B6=INDEX(Kuerzel_Liste,5))</formula>
    </cfRule>
    <cfRule type="expression" dxfId="170" priority="8" stopIfTrue="1">
      <formula>AND(B6&lt;&gt;"",B6=INDEX(Kuerzel_Liste,6))</formula>
    </cfRule>
    <cfRule type="expression" dxfId="169" priority="9" stopIfTrue="1">
      <formula>AND(B6&lt;&gt;"",B6=INDEX(Kuerzel_Liste,7))</formula>
    </cfRule>
    <cfRule type="expression" dxfId="168" priority="10" stopIfTrue="1">
      <formula>AND(B6&lt;&gt;"",B6=INDEX(Kuerzel_Liste,8))</formula>
    </cfRule>
    <cfRule type="expression" dxfId="167" priority="11" stopIfTrue="1">
      <formula>AND(B6&lt;&gt;"",B6=INDEX(Kuerzel_Liste,9))</formula>
    </cfRule>
    <cfRule type="expression" dxfId="166" priority="12" stopIfTrue="1">
      <formula>AND(B6&lt;&gt;"",B6=INDEX(Kuerzel_Liste,10))</formula>
    </cfRule>
    <cfRule type="expression" dxfId="165" priority="13" stopIfTrue="1">
      <formula>AND(B6&lt;&gt;"",B6=INDEX(Kuerzel_Liste,11))</formula>
    </cfRule>
    <cfRule type="expression" dxfId="164" priority="14" stopIfTrue="1">
      <formula>AND(B6&lt;&gt;"",B6=INDEX(Kuerzel_Liste,12))</formula>
    </cfRule>
  </conditionalFormatting>
  <conditionalFormatting sqref="B33:AF37">
    <cfRule type="expression" dxfId="163" priority="15" stopIfTrue="1">
      <formula>AND(ISNUMBER(B33),COUNTA(B$6:B$30)&gt;0,B33&lt;IF(B$43=1,$AH33,$AI33))</formula>
    </cfRule>
    <cfRule type="expression" dxfId="16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6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6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Mai "&amp;Jahr&amp;IF(Firma="",""," · "&amp;Firma)</f>
        <v>Schichtplan Mai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18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17</v>
      </c>
      <c r="C3" s="46" t="str">
        <f t="shared" si="0"/>
        <v/>
      </c>
      <c r="D3" s="46">
        <f t="shared" si="0"/>
        <v>18</v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>
        <f t="shared" si="0"/>
        <v>19</v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>
        <f t="shared" si="0"/>
        <v>20</v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>
        <f t="shared" si="0"/>
        <v>21</v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>
        <f t="shared" si="0"/>
        <v>22</v>
      </c>
    </row>
    <row r="4" spans="1:137" x14ac:dyDescent="0.25">
      <c r="A4" s="47" t="s">
        <v>64</v>
      </c>
      <c r="B4" s="48">
        <f>IF(MONTH(DATE(Jahr,5,1))=5,DATE(Jahr,5,1),"")</f>
        <v>46508</v>
      </c>
      <c r="C4" s="48">
        <f>IF(MONTH(DATE(Jahr,5,2))=5,DATE(Jahr,5,2),"")</f>
        <v>46509</v>
      </c>
      <c r="D4" s="48">
        <f>IF(MONTH(DATE(Jahr,5,3))=5,DATE(Jahr,5,3),"")</f>
        <v>46510</v>
      </c>
      <c r="E4" s="48">
        <f>IF(MONTH(DATE(Jahr,5,4))=5,DATE(Jahr,5,4),"")</f>
        <v>46511</v>
      </c>
      <c r="F4" s="48">
        <f>IF(MONTH(DATE(Jahr,5,5))=5,DATE(Jahr,5,5),"")</f>
        <v>46512</v>
      </c>
      <c r="G4" s="48">
        <f>IF(MONTH(DATE(Jahr,5,6))=5,DATE(Jahr,5,6),"")</f>
        <v>46513</v>
      </c>
      <c r="H4" s="48">
        <f>IF(MONTH(DATE(Jahr,5,7))=5,DATE(Jahr,5,7),"")</f>
        <v>46514</v>
      </c>
      <c r="I4" s="48">
        <f>IF(MONTH(DATE(Jahr,5,8))=5,DATE(Jahr,5,8),"")</f>
        <v>46515</v>
      </c>
      <c r="J4" s="48">
        <f>IF(MONTH(DATE(Jahr,5,9))=5,DATE(Jahr,5,9),"")</f>
        <v>46516</v>
      </c>
      <c r="K4" s="48">
        <f>IF(MONTH(DATE(Jahr,5,10))=5,DATE(Jahr,5,10),"")</f>
        <v>46517</v>
      </c>
      <c r="L4" s="48">
        <f>IF(MONTH(DATE(Jahr,5,11))=5,DATE(Jahr,5,11),"")</f>
        <v>46518</v>
      </c>
      <c r="M4" s="48">
        <f>IF(MONTH(DATE(Jahr,5,12))=5,DATE(Jahr,5,12),"")</f>
        <v>46519</v>
      </c>
      <c r="N4" s="48">
        <f>IF(MONTH(DATE(Jahr,5,13))=5,DATE(Jahr,5,13),"")</f>
        <v>46520</v>
      </c>
      <c r="O4" s="48">
        <f>IF(MONTH(DATE(Jahr,5,14))=5,DATE(Jahr,5,14),"")</f>
        <v>46521</v>
      </c>
      <c r="P4" s="48">
        <f>IF(MONTH(DATE(Jahr,5,15))=5,DATE(Jahr,5,15),"")</f>
        <v>46522</v>
      </c>
      <c r="Q4" s="48">
        <f>IF(MONTH(DATE(Jahr,5,16))=5,DATE(Jahr,5,16),"")</f>
        <v>46523</v>
      </c>
      <c r="R4" s="48">
        <f>IF(MONTH(DATE(Jahr,5,17))=5,DATE(Jahr,5,17),"")</f>
        <v>46524</v>
      </c>
      <c r="S4" s="48">
        <f>IF(MONTH(DATE(Jahr,5,18))=5,DATE(Jahr,5,18),"")</f>
        <v>46525</v>
      </c>
      <c r="T4" s="48">
        <f>IF(MONTH(DATE(Jahr,5,19))=5,DATE(Jahr,5,19),"")</f>
        <v>46526</v>
      </c>
      <c r="U4" s="48">
        <f>IF(MONTH(DATE(Jahr,5,20))=5,DATE(Jahr,5,20),"")</f>
        <v>46527</v>
      </c>
      <c r="V4" s="48">
        <f>IF(MONTH(DATE(Jahr,5,21))=5,DATE(Jahr,5,21),"")</f>
        <v>46528</v>
      </c>
      <c r="W4" s="48">
        <f>IF(MONTH(DATE(Jahr,5,22))=5,DATE(Jahr,5,22),"")</f>
        <v>46529</v>
      </c>
      <c r="X4" s="48">
        <f>IF(MONTH(DATE(Jahr,5,23))=5,DATE(Jahr,5,23),"")</f>
        <v>46530</v>
      </c>
      <c r="Y4" s="48">
        <f>IF(MONTH(DATE(Jahr,5,24))=5,DATE(Jahr,5,24),"")</f>
        <v>46531</v>
      </c>
      <c r="Z4" s="48">
        <f>IF(MONTH(DATE(Jahr,5,25))=5,DATE(Jahr,5,25),"")</f>
        <v>46532</v>
      </c>
      <c r="AA4" s="48">
        <f>IF(MONTH(DATE(Jahr,5,26))=5,DATE(Jahr,5,26),"")</f>
        <v>46533</v>
      </c>
      <c r="AB4" s="48">
        <f>IF(MONTH(DATE(Jahr,5,27))=5,DATE(Jahr,5,27),"")</f>
        <v>46534</v>
      </c>
      <c r="AC4" s="48">
        <f>IF(MONTH(DATE(Jahr,5,28))=5,DATE(Jahr,5,28),"")</f>
        <v>46535</v>
      </c>
      <c r="AD4" s="48">
        <f>IF(MONTH(DATE(Jahr,5,29))=5,DATE(Jahr,5,29),"")</f>
        <v>46536</v>
      </c>
      <c r="AE4" s="48">
        <f>IF(MONTH(DATE(Jahr,5,30))=5,DATE(Jahr,5,30),"")</f>
        <v>46537</v>
      </c>
      <c r="AF4" s="48">
        <f>IF(MONTH(DATE(Jahr,5,31))=5,DATE(Jahr,5,31),"")</f>
        <v>46538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46508</v>
      </c>
      <c r="C5" s="51">
        <f t="shared" si="1"/>
        <v>46509</v>
      </c>
      <c r="D5" s="51">
        <f t="shared" si="1"/>
        <v>46510</v>
      </c>
      <c r="E5" s="51">
        <f t="shared" si="1"/>
        <v>46511</v>
      </c>
      <c r="F5" s="51">
        <f t="shared" si="1"/>
        <v>46512</v>
      </c>
      <c r="G5" s="51">
        <f t="shared" si="1"/>
        <v>46513</v>
      </c>
      <c r="H5" s="51">
        <f t="shared" si="1"/>
        <v>46514</v>
      </c>
      <c r="I5" s="51">
        <f t="shared" si="1"/>
        <v>46515</v>
      </c>
      <c r="J5" s="51">
        <f t="shared" si="1"/>
        <v>46516</v>
      </c>
      <c r="K5" s="51">
        <f t="shared" si="1"/>
        <v>46517</v>
      </c>
      <c r="L5" s="51">
        <f t="shared" si="1"/>
        <v>46518</v>
      </c>
      <c r="M5" s="51">
        <f t="shared" si="1"/>
        <v>46519</v>
      </c>
      <c r="N5" s="51">
        <f t="shared" si="1"/>
        <v>46520</v>
      </c>
      <c r="O5" s="51">
        <f t="shared" si="1"/>
        <v>46521</v>
      </c>
      <c r="P5" s="51">
        <f t="shared" si="1"/>
        <v>46522</v>
      </c>
      <c r="Q5" s="51">
        <f t="shared" si="1"/>
        <v>46523</v>
      </c>
      <c r="R5" s="51">
        <f t="shared" si="1"/>
        <v>46524</v>
      </c>
      <c r="S5" s="51">
        <f t="shared" si="1"/>
        <v>46525</v>
      </c>
      <c r="T5" s="51">
        <f t="shared" si="1"/>
        <v>46526</v>
      </c>
      <c r="U5" s="51">
        <f t="shared" si="1"/>
        <v>46527</v>
      </c>
      <c r="V5" s="51">
        <f t="shared" si="1"/>
        <v>46528</v>
      </c>
      <c r="W5" s="51">
        <f t="shared" si="1"/>
        <v>46529</v>
      </c>
      <c r="X5" s="51">
        <f t="shared" si="1"/>
        <v>46530</v>
      </c>
      <c r="Y5" s="51">
        <f t="shared" si="1"/>
        <v>46531</v>
      </c>
      <c r="Z5" s="51">
        <f t="shared" si="1"/>
        <v>46532</v>
      </c>
      <c r="AA5" s="51">
        <f t="shared" si="1"/>
        <v>46533</v>
      </c>
      <c r="AB5" s="51">
        <f t="shared" si="1"/>
        <v>46534</v>
      </c>
      <c r="AC5" s="51">
        <f t="shared" si="1"/>
        <v>46535</v>
      </c>
      <c r="AD5" s="51">
        <f t="shared" si="1"/>
        <v>46536</v>
      </c>
      <c r="AE5" s="51">
        <f t="shared" si="1"/>
        <v>46537</v>
      </c>
      <c r="AF5" s="51">
        <f t="shared" si="1"/>
        <v>46538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IF(B$4="",Apr!BW6,IFERROR(VLOOKUP(B6,Schicht_Tabelle,12,0),-999))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IF(B$4="",Apr!DB6,IF(IFERROR(VLOOKUP(B6,Schicht_Tabelle,13,0),0)=1,Apr!DB6+1,0))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IF(B$4="",0,N(ROUND(24+IFERROR(VLOOKUP(B6,Schicht_Tabelle,16,0),99)-Apr!BW6,2)&lt;Min_Ruhe))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IF(B$4="",Apr!BW7,IFERROR(VLOOKUP(B7,Schicht_Tabelle,12,0),-999))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IF(B$4="",Apr!DB7,IF(IFERROR(VLOOKUP(B7,Schicht_Tabelle,13,0),0)=1,Apr!DB7+1,0))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IF(B$4="",0,N(ROUND(24+IFERROR(VLOOKUP(B7,Schicht_Tabelle,16,0),99)-Apr!BW7,2)&lt;Min_Ruhe))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IF(B$4="",Apr!BW8,IFERROR(VLOOKUP(B8,Schicht_Tabelle,12,0),-999))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IF(B$4="",Apr!DB8,IF(IFERROR(VLOOKUP(B8,Schicht_Tabelle,13,0),0)=1,Apr!DB8+1,0))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IF(B$4="",0,N(ROUND(24+IFERROR(VLOOKUP(B8,Schicht_Tabelle,16,0),99)-Apr!BW8,2)&lt;Min_Ruhe))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IF(B$4="",Apr!BW9,IFERROR(VLOOKUP(B9,Schicht_Tabelle,12,0),-999))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IF(B$4="",Apr!DB9,IF(IFERROR(VLOOKUP(B9,Schicht_Tabelle,13,0),0)=1,Apr!DB9+1,0))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IF(B$4="",0,N(ROUND(24+IFERROR(VLOOKUP(B9,Schicht_Tabelle,16,0),99)-Apr!BW9,2)&lt;Min_Ruhe))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IF(B$4="",Apr!BW10,IFERROR(VLOOKUP(B10,Schicht_Tabelle,12,0),-999))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IF(B$4="",Apr!DB10,IF(IFERROR(VLOOKUP(B10,Schicht_Tabelle,13,0),0)=1,Apr!DB10+1,0))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IF(B$4="",0,N(ROUND(24+IFERROR(VLOOKUP(B10,Schicht_Tabelle,16,0),99)-Apr!BW10,2)&lt;Min_Ruhe))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IF(B$4="",Apr!BW11,IFERROR(VLOOKUP(B11,Schicht_Tabelle,12,0),-999))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IF(B$4="",Apr!DB11,IF(IFERROR(VLOOKUP(B11,Schicht_Tabelle,13,0),0)=1,Apr!DB11+1,0))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IF(B$4="",0,N(ROUND(24+IFERROR(VLOOKUP(B11,Schicht_Tabelle,16,0),99)-Apr!BW11,2)&lt;Min_Ruhe))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IF(B$4="",Apr!BW12,IFERROR(VLOOKUP(B12,Schicht_Tabelle,12,0),-999))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IF(B$4="",Apr!DB12,IF(IFERROR(VLOOKUP(B12,Schicht_Tabelle,13,0),0)=1,Apr!DB12+1,0))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IF(B$4="",0,N(ROUND(24+IFERROR(VLOOKUP(B12,Schicht_Tabelle,16,0),99)-Apr!BW12,2)&lt;Min_Ruhe))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IF(B$4="",Apr!BW13,IFERROR(VLOOKUP(B13,Schicht_Tabelle,12,0),-999))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IF(B$4="",Apr!DB13,IF(IFERROR(VLOOKUP(B13,Schicht_Tabelle,13,0),0)=1,Apr!DB13+1,0))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IF(B$4="",0,N(ROUND(24+IFERROR(VLOOKUP(B13,Schicht_Tabelle,16,0),99)-Apr!BW13,2)&lt;Min_Ruhe))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IF(B$4="",Apr!BW14,IFERROR(VLOOKUP(B14,Schicht_Tabelle,12,0),-999))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IF(B$4="",Apr!DB14,IF(IFERROR(VLOOKUP(B14,Schicht_Tabelle,13,0),0)=1,Apr!DB14+1,0))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IF(B$4="",0,N(ROUND(24+IFERROR(VLOOKUP(B14,Schicht_Tabelle,16,0),99)-Apr!BW14,2)&lt;Min_Ruhe))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IF(B$4="",Apr!BW15,IFERROR(VLOOKUP(B15,Schicht_Tabelle,12,0),-999))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IF(B$4="",Apr!DB15,IF(IFERROR(VLOOKUP(B15,Schicht_Tabelle,13,0),0)=1,Apr!DB15+1,0))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IF(B$4="",0,N(ROUND(24+IFERROR(VLOOKUP(B15,Schicht_Tabelle,16,0),99)-Apr!BW15,2)&lt;Min_Ruhe))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IF(B$4="",Apr!BW16,IFERROR(VLOOKUP(B16,Schicht_Tabelle,12,0),-999))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IF(B$4="",Apr!DB16,IF(IFERROR(VLOOKUP(B16,Schicht_Tabelle,13,0),0)=1,Apr!DB16+1,0))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IF(B$4="",0,N(ROUND(24+IFERROR(VLOOKUP(B16,Schicht_Tabelle,16,0),99)-Apr!BW16,2)&lt;Min_Ruhe))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IF(B$4="",Apr!BW17,IFERROR(VLOOKUP(B17,Schicht_Tabelle,12,0),-999))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IF(B$4="",Apr!DB17,IF(IFERROR(VLOOKUP(B17,Schicht_Tabelle,13,0),0)=1,Apr!DB17+1,0))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IF(B$4="",0,N(ROUND(24+IFERROR(VLOOKUP(B17,Schicht_Tabelle,16,0),99)-Apr!BW17,2)&lt;Min_Ruhe))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IF(B$4="",Apr!BW18,IFERROR(VLOOKUP(B18,Schicht_Tabelle,12,0),-999))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IF(B$4="",Apr!DB18,IF(IFERROR(VLOOKUP(B18,Schicht_Tabelle,13,0),0)=1,Apr!DB18+1,0))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IF(B$4="",0,N(ROUND(24+IFERROR(VLOOKUP(B18,Schicht_Tabelle,16,0),99)-Apr!BW18,2)&lt;Min_Ruhe))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IF(B$4="",Apr!BW19,IFERROR(VLOOKUP(B19,Schicht_Tabelle,12,0),-999))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IF(B$4="",Apr!DB19,IF(IFERROR(VLOOKUP(B19,Schicht_Tabelle,13,0),0)=1,Apr!DB19+1,0))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IF(B$4="",0,N(ROUND(24+IFERROR(VLOOKUP(B19,Schicht_Tabelle,16,0),99)-Apr!BW19,2)&lt;Min_Ruhe))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IF(B$4="",Apr!BW20,IFERROR(VLOOKUP(B20,Schicht_Tabelle,12,0),-999))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IF(B$4="",Apr!DB20,IF(IFERROR(VLOOKUP(B20,Schicht_Tabelle,13,0),0)=1,Apr!DB20+1,0))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IF(B$4="",0,N(ROUND(24+IFERROR(VLOOKUP(B20,Schicht_Tabelle,16,0),99)-Apr!BW20,2)&lt;Min_Ruhe))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IF(B$4="",Apr!BW21,IFERROR(VLOOKUP(B21,Schicht_Tabelle,12,0),-999))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IF(B$4="",Apr!DB21,IF(IFERROR(VLOOKUP(B21,Schicht_Tabelle,13,0),0)=1,Apr!DB21+1,0))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IF(B$4="",0,N(ROUND(24+IFERROR(VLOOKUP(B21,Schicht_Tabelle,16,0),99)-Apr!BW21,2)&lt;Min_Ruhe))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IF(B$4="",Apr!BW22,IFERROR(VLOOKUP(B22,Schicht_Tabelle,12,0),-999))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IF(B$4="",Apr!DB22,IF(IFERROR(VLOOKUP(B22,Schicht_Tabelle,13,0),0)=1,Apr!DB22+1,0))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IF(B$4="",0,N(ROUND(24+IFERROR(VLOOKUP(B22,Schicht_Tabelle,16,0),99)-Apr!BW22,2)&lt;Min_Ruhe))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IF(B$4="",Apr!BW23,IFERROR(VLOOKUP(B23,Schicht_Tabelle,12,0),-999))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IF(B$4="",Apr!DB23,IF(IFERROR(VLOOKUP(B23,Schicht_Tabelle,13,0),0)=1,Apr!DB23+1,0))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IF(B$4="",0,N(ROUND(24+IFERROR(VLOOKUP(B23,Schicht_Tabelle,16,0),99)-Apr!BW23,2)&lt;Min_Ruhe))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IF(B$4="",Apr!BW24,IFERROR(VLOOKUP(B24,Schicht_Tabelle,12,0),-999))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IF(B$4="",Apr!DB24,IF(IFERROR(VLOOKUP(B24,Schicht_Tabelle,13,0),0)=1,Apr!DB24+1,0))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IF(B$4="",0,N(ROUND(24+IFERROR(VLOOKUP(B24,Schicht_Tabelle,16,0),99)-Apr!BW24,2)&lt;Min_Ruhe))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IF(B$4="",Apr!BW25,IFERROR(VLOOKUP(B25,Schicht_Tabelle,12,0),-999))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IF(B$4="",Apr!DB25,IF(IFERROR(VLOOKUP(B25,Schicht_Tabelle,13,0),0)=1,Apr!DB25+1,0))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IF(B$4="",0,N(ROUND(24+IFERROR(VLOOKUP(B25,Schicht_Tabelle,16,0),99)-Apr!BW25,2)&lt;Min_Ruhe))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IF(B$4="",Apr!BW26,IFERROR(VLOOKUP(B26,Schicht_Tabelle,12,0),-999))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IF(B$4="",Apr!DB26,IF(IFERROR(VLOOKUP(B26,Schicht_Tabelle,13,0),0)=1,Apr!DB26+1,0))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IF(B$4="",0,N(ROUND(24+IFERROR(VLOOKUP(B26,Schicht_Tabelle,16,0),99)-Apr!BW26,2)&lt;Min_Ruhe))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IF(B$4="",Apr!BW27,IFERROR(VLOOKUP(B27,Schicht_Tabelle,12,0),-999))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IF(B$4="",Apr!DB27,IF(IFERROR(VLOOKUP(B27,Schicht_Tabelle,13,0),0)=1,Apr!DB27+1,0))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IF(B$4="",0,N(ROUND(24+IFERROR(VLOOKUP(B27,Schicht_Tabelle,16,0),99)-Apr!BW27,2)&lt;Min_Ruhe))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IF(B$4="",Apr!BW28,IFERROR(VLOOKUP(B28,Schicht_Tabelle,12,0),-999))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IF(B$4="",Apr!DB28,IF(IFERROR(VLOOKUP(B28,Schicht_Tabelle,13,0),0)=1,Apr!DB28+1,0))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IF(B$4="",0,N(ROUND(24+IFERROR(VLOOKUP(B28,Schicht_Tabelle,16,0),99)-Apr!BW28,2)&lt;Min_Ruhe))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IF(B$4="",Apr!BW29,IFERROR(VLOOKUP(B29,Schicht_Tabelle,12,0),-999))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IF(B$4="",Apr!DB29,IF(IFERROR(VLOOKUP(B29,Schicht_Tabelle,13,0),0)=1,Apr!DB29+1,0))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IF(B$4="",0,N(ROUND(24+IFERROR(VLOOKUP(B29,Schicht_Tabelle,16,0),99)-Apr!BW29,2)&lt;Min_Ruhe))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IF(B$4="",Apr!BW30,IFERROR(VLOOKUP(B30,Schicht_Tabelle,12,0),-999))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IF(B$4="",Apr!DB30,IF(IFERROR(VLOOKUP(B30,Schicht_Tabelle,13,0),0)=1,Apr!DB30+1,0))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IF(B$4="",0,N(ROUND(24+IFERROR(VLOOKUP(B30,Schicht_Tabelle,16,0),99)-Apr!BW30,2)&lt;Min_Ruhe))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1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1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1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1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1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0</v>
      </c>
      <c r="C43">
        <f t="shared" si="18"/>
        <v>0</v>
      </c>
      <c r="D43">
        <f t="shared" si="18"/>
        <v>1</v>
      </c>
      <c r="E43">
        <f t="shared" si="18"/>
        <v>1</v>
      </c>
      <c r="F43">
        <f t="shared" si="18"/>
        <v>1</v>
      </c>
      <c r="G43">
        <f t="shared" si="18"/>
        <v>0</v>
      </c>
      <c r="H43">
        <f t="shared" si="18"/>
        <v>1</v>
      </c>
      <c r="I43">
        <f t="shared" si="18"/>
        <v>0</v>
      </c>
      <c r="J43">
        <f t="shared" si="18"/>
        <v>0</v>
      </c>
      <c r="K43">
        <f t="shared" si="18"/>
        <v>1</v>
      </c>
      <c r="L43">
        <f t="shared" si="18"/>
        <v>1</v>
      </c>
      <c r="M43">
        <f t="shared" si="18"/>
        <v>1</v>
      </c>
      <c r="N43">
        <f t="shared" si="18"/>
        <v>1</v>
      </c>
      <c r="O43">
        <f t="shared" si="18"/>
        <v>1</v>
      </c>
      <c r="P43">
        <f t="shared" si="18"/>
        <v>0</v>
      </c>
      <c r="Q43">
        <f t="shared" si="18"/>
        <v>0</v>
      </c>
      <c r="R43">
        <f t="shared" si="18"/>
        <v>0</v>
      </c>
      <c r="S43">
        <f t="shared" si="18"/>
        <v>1</v>
      </c>
      <c r="T43">
        <f t="shared" si="18"/>
        <v>1</v>
      </c>
      <c r="U43">
        <f t="shared" si="18"/>
        <v>1</v>
      </c>
      <c r="V43">
        <f t="shared" si="18"/>
        <v>1</v>
      </c>
      <c r="W43">
        <f t="shared" si="18"/>
        <v>0</v>
      </c>
      <c r="X43">
        <f t="shared" si="18"/>
        <v>0</v>
      </c>
      <c r="Y43">
        <f t="shared" si="18"/>
        <v>1</v>
      </c>
      <c r="Z43">
        <f t="shared" si="18"/>
        <v>1</v>
      </c>
      <c r="AA43">
        <f t="shared" si="18"/>
        <v>1</v>
      </c>
      <c r="AB43">
        <f t="shared" si="18"/>
        <v>0</v>
      </c>
      <c r="AC43">
        <f t="shared" si="18"/>
        <v>1</v>
      </c>
      <c r="AD43">
        <f t="shared" si="18"/>
        <v>0</v>
      </c>
      <c r="AE43">
        <f t="shared" si="18"/>
        <v>0</v>
      </c>
      <c r="AF43">
        <f t="shared" si="18"/>
        <v>1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1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1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1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1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160" priority="17">
      <formula>B$4=""</formula>
    </cfRule>
    <cfRule type="expression" dxfId="159" priority="18">
      <formula>B$44=1</formula>
    </cfRule>
    <cfRule type="expression" dxfId="158" priority="19">
      <formula>AND(B$4&lt;&gt;"",WEEKDAY(B$4,2)&gt;5)</formula>
    </cfRule>
  </conditionalFormatting>
  <conditionalFormatting sqref="B6:AF30">
    <cfRule type="expression" dxfId="157" priority="1" stopIfTrue="1">
      <formula>DC6=1</formula>
    </cfRule>
    <cfRule type="expression" dxfId="156" priority="2" stopIfTrue="1">
      <formula>AND(B$4&lt;&gt;"",BX6&gt;Max_Folge)</formula>
    </cfRule>
    <cfRule type="expression" dxfId="155" priority="3" stopIfTrue="1">
      <formula>AND(B6&lt;&gt;"",B6=INDEX(Kuerzel_Liste,1))</formula>
    </cfRule>
    <cfRule type="expression" dxfId="154" priority="4" stopIfTrue="1">
      <formula>AND(B6&lt;&gt;"",B6=INDEX(Kuerzel_Liste,2))</formula>
    </cfRule>
    <cfRule type="expression" dxfId="153" priority="5" stopIfTrue="1">
      <formula>AND(B6&lt;&gt;"",B6=INDEX(Kuerzel_Liste,3))</formula>
    </cfRule>
    <cfRule type="expression" dxfId="152" priority="6" stopIfTrue="1">
      <formula>AND(B6&lt;&gt;"",B6=INDEX(Kuerzel_Liste,4))</formula>
    </cfRule>
    <cfRule type="expression" dxfId="151" priority="7" stopIfTrue="1">
      <formula>AND(B6&lt;&gt;"",B6=INDEX(Kuerzel_Liste,5))</formula>
    </cfRule>
    <cfRule type="expression" dxfId="150" priority="8" stopIfTrue="1">
      <formula>AND(B6&lt;&gt;"",B6=INDEX(Kuerzel_Liste,6))</formula>
    </cfRule>
    <cfRule type="expression" dxfId="149" priority="9" stopIfTrue="1">
      <formula>AND(B6&lt;&gt;"",B6=INDEX(Kuerzel_Liste,7))</formula>
    </cfRule>
    <cfRule type="expression" dxfId="148" priority="10" stopIfTrue="1">
      <formula>AND(B6&lt;&gt;"",B6=INDEX(Kuerzel_Liste,8))</formula>
    </cfRule>
    <cfRule type="expression" dxfId="147" priority="11" stopIfTrue="1">
      <formula>AND(B6&lt;&gt;"",B6=INDEX(Kuerzel_Liste,9))</formula>
    </cfRule>
    <cfRule type="expression" dxfId="146" priority="12" stopIfTrue="1">
      <formula>AND(B6&lt;&gt;"",B6=INDEX(Kuerzel_Liste,10))</formula>
    </cfRule>
    <cfRule type="expression" dxfId="145" priority="13" stopIfTrue="1">
      <formula>AND(B6&lt;&gt;"",B6=INDEX(Kuerzel_Liste,11))</formula>
    </cfRule>
    <cfRule type="expression" dxfId="144" priority="14" stopIfTrue="1">
      <formula>AND(B6&lt;&gt;"",B6=INDEX(Kuerzel_Liste,12))</formula>
    </cfRule>
  </conditionalFormatting>
  <conditionalFormatting sqref="B33:AF37">
    <cfRule type="expression" dxfId="143" priority="15" stopIfTrue="1">
      <formula>AND(ISNUMBER(B33),COUNTA(B$6:B$30)&gt;0,B33&lt;IF(B$43=1,$AH33,$AI33))</formula>
    </cfRule>
    <cfRule type="expression" dxfId="14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4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7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Juni "&amp;Jahr&amp;IF(Firma="",""," · "&amp;Firma)</f>
        <v>Schichtplan Juni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22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22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>
        <f t="shared" si="0"/>
        <v>23</v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>
        <f t="shared" si="0"/>
        <v>24</v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>
        <f t="shared" si="0"/>
        <v>25</v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>
        <f t="shared" si="0"/>
        <v>26</v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IF(MONTH(DATE(Jahr,6,1))=6,DATE(Jahr,6,1),"")</f>
        <v>46539</v>
      </c>
      <c r="C4" s="48">
        <f>IF(MONTH(DATE(Jahr,6,2))=6,DATE(Jahr,6,2),"")</f>
        <v>46540</v>
      </c>
      <c r="D4" s="48">
        <f>IF(MONTH(DATE(Jahr,6,3))=6,DATE(Jahr,6,3),"")</f>
        <v>46541</v>
      </c>
      <c r="E4" s="48">
        <f>IF(MONTH(DATE(Jahr,6,4))=6,DATE(Jahr,6,4),"")</f>
        <v>46542</v>
      </c>
      <c r="F4" s="48">
        <f>IF(MONTH(DATE(Jahr,6,5))=6,DATE(Jahr,6,5),"")</f>
        <v>46543</v>
      </c>
      <c r="G4" s="48">
        <f>IF(MONTH(DATE(Jahr,6,6))=6,DATE(Jahr,6,6),"")</f>
        <v>46544</v>
      </c>
      <c r="H4" s="48">
        <f>IF(MONTH(DATE(Jahr,6,7))=6,DATE(Jahr,6,7),"")</f>
        <v>46545</v>
      </c>
      <c r="I4" s="48">
        <f>IF(MONTH(DATE(Jahr,6,8))=6,DATE(Jahr,6,8),"")</f>
        <v>46546</v>
      </c>
      <c r="J4" s="48">
        <f>IF(MONTH(DATE(Jahr,6,9))=6,DATE(Jahr,6,9),"")</f>
        <v>46547</v>
      </c>
      <c r="K4" s="48">
        <f>IF(MONTH(DATE(Jahr,6,10))=6,DATE(Jahr,6,10),"")</f>
        <v>46548</v>
      </c>
      <c r="L4" s="48">
        <f>IF(MONTH(DATE(Jahr,6,11))=6,DATE(Jahr,6,11),"")</f>
        <v>46549</v>
      </c>
      <c r="M4" s="48">
        <f>IF(MONTH(DATE(Jahr,6,12))=6,DATE(Jahr,6,12),"")</f>
        <v>46550</v>
      </c>
      <c r="N4" s="48">
        <f>IF(MONTH(DATE(Jahr,6,13))=6,DATE(Jahr,6,13),"")</f>
        <v>46551</v>
      </c>
      <c r="O4" s="48">
        <f>IF(MONTH(DATE(Jahr,6,14))=6,DATE(Jahr,6,14),"")</f>
        <v>46552</v>
      </c>
      <c r="P4" s="48">
        <f>IF(MONTH(DATE(Jahr,6,15))=6,DATE(Jahr,6,15),"")</f>
        <v>46553</v>
      </c>
      <c r="Q4" s="48">
        <f>IF(MONTH(DATE(Jahr,6,16))=6,DATE(Jahr,6,16),"")</f>
        <v>46554</v>
      </c>
      <c r="R4" s="48">
        <f>IF(MONTH(DATE(Jahr,6,17))=6,DATE(Jahr,6,17),"")</f>
        <v>46555</v>
      </c>
      <c r="S4" s="48">
        <f>IF(MONTH(DATE(Jahr,6,18))=6,DATE(Jahr,6,18),"")</f>
        <v>46556</v>
      </c>
      <c r="T4" s="48">
        <f>IF(MONTH(DATE(Jahr,6,19))=6,DATE(Jahr,6,19),"")</f>
        <v>46557</v>
      </c>
      <c r="U4" s="48">
        <f>IF(MONTH(DATE(Jahr,6,20))=6,DATE(Jahr,6,20),"")</f>
        <v>46558</v>
      </c>
      <c r="V4" s="48">
        <f>IF(MONTH(DATE(Jahr,6,21))=6,DATE(Jahr,6,21),"")</f>
        <v>46559</v>
      </c>
      <c r="W4" s="48">
        <f>IF(MONTH(DATE(Jahr,6,22))=6,DATE(Jahr,6,22),"")</f>
        <v>46560</v>
      </c>
      <c r="X4" s="48">
        <f>IF(MONTH(DATE(Jahr,6,23))=6,DATE(Jahr,6,23),"")</f>
        <v>46561</v>
      </c>
      <c r="Y4" s="48">
        <f>IF(MONTH(DATE(Jahr,6,24))=6,DATE(Jahr,6,24),"")</f>
        <v>46562</v>
      </c>
      <c r="Z4" s="48">
        <f>IF(MONTH(DATE(Jahr,6,25))=6,DATE(Jahr,6,25),"")</f>
        <v>46563</v>
      </c>
      <c r="AA4" s="48">
        <f>IF(MONTH(DATE(Jahr,6,26))=6,DATE(Jahr,6,26),"")</f>
        <v>46564</v>
      </c>
      <c r="AB4" s="48">
        <f>IF(MONTH(DATE(Jahr,6,27))=6,DATE(Jahr,6,27),"")</f>
        <v>46565</v>
      </c>
      <c r="AC4" s="48">
        <f>IF(MONTH(DATE(Jahr,6,28))=6,DATE(Jahr,6,28),"")</f>
        <v>46566</v>
      </c>
      <c r="AD4" s="48">
        <f>IF(MONTH(DATE(Jahr,6,29))=6,DATE(Jahr,6,29),"")</f>
        <v>46567</v>
      </c>
      <c r="AE4" s="48">
        <f>IF(MONTH(DATE(Jahr,6,30))=6,DATE(Jahr,6,30),"")</f>
        <v>46568</v>
      </c>
      <c r="AF4" s="48" t="str">
        <f>IF(MONTH(DATE(Jahr,6,31))=6,DATE(Jahr,6,31),"")</f>
        <v/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46539</v>
      </c>
      <c r="C5" s="51">
        <f t="shared" si="1"/>
        <v>46540</v>
      </c>
      <c r="D5" s="51">
        <f t="shared" si="1"/>
        <v>46541</v>
      </c>
      <c r="E5" s="51">
        <f t="shared" si="1"/>
        <v>46542</v>
      </c>
      <c r="F5" s="51">
        <f t="shared" si="1"/>
        <v>46543</v>
      </c>
      <c r="G5" s="51">
        <f t="shared" si="1"/>
        <v>46544</v>
      </c>
      <c r="H5" s="51">
        <f t="shared" si="1"/>
        <v>46545</v>
      </c>
      <c r="I5" s="51">
        <f t="shared" si="1"/>
        <v>46546</v>
      </c>
      <c r="J5" s="51">
        <f t="shared" si="1"/>
        <v>46547</v>
      </c>
      <c r="K5" s="51">
        <f t="shared" si="1"/>
        <v>46548</v>
      </c>
      <c r="L5" s="51">
        <f t="shared" si="1"/>
        <v>46549</v>
      </c>
      <c r="M5" s="51">
        <f t="shared" si="1"/>
        <v>46550</v>
      </c>
      <c r="N5" s="51">
        <f t="shared" si="1"/>
        <v>46551</v>
      </c>
      <c r="O5" s="51">
        <f t="shared" si="1"/>
        <v>46552</v>
      </c>
      <c r="P5" s="51">
        <f t="shared" si="1"/>
        <v>46553</v>
      </c>
      <c r="Q5" s="51">
        <f t="shared" si="1"/>
        <v>46554</v>
      </c>
      <c r="R5" s="51">
        <f t="shared" si="1"/>
        <v>46555</v>
      </c>
      <c r="S5" s="51">
        <f t="shared" si="1"/>
        <v>46556</v>
      </c>
      <c r="T5" s="51">
        <f t="shared" si="1"/>
        <v>46557</v>
      </c>
      <c r="U5" s="51">
        <f t="shared" si="1"/>
        <v>46558</v>
      </c>
      <c r="V5" s="51">
        <f t="shared" si="1"/>
        <v>46559</v>
      </c>
      <c r="W5" s="51">
        <f t="shared" si="1"/>
        <v>46560</v>
      </c>
      <c r="X5" s="51">
        <f t="shared" si="1"/>
        <v>46561</v>
      </c>
      <c r="Y5" s="51">
        <f t="shared" si="1"/>
        <v>46562</v>
      </c>
      <c r="Z5" s="51">
        <f t="shared" si="1"/>
        <v>46563</v>
      </c>
      <c r="AA5" s="51">
        <f t="shared" si="1"/>
        <v>46564</v>
      </c>
      <c r="AB5" s="51">
        <f t="shared" si="1"/>
        <v>46565</v>
      </c>
      <c r="AC5" s="51">
        <f t="shared" si="1"/>
        <v>46566</v>
      </c>
      <c r="AD5" s="51">
        <f t="shared" si="1"/>
        <v>46567</v>
      </c>
      <c r="AE5" s="51">
        <f t="shared" si="1"/>
        <v>46568</v>
      </c>
      <c r="AF5" s="51" t="str">
        <f t="shared" si="1"/>
        <v/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IF(B$4="",Mai!BW6,IFERROR(VLOOKUP(B6,Schicht_Tabelle,12,0),-999))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IF(B$4="",Mai!DB6,IF(IFERROR(VLOOKUP(B6,Schicht_Tabelle,13,0),0)=1,Mai!DB6+1,0))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IF(B$4="",0,N(ROUND(24+IFERROR(VLOOKUP(B6,Schicht_Tabelle,16,0),99)-Mai!BW6,2)&lt;Min_Ruhe))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IF(B$4="",Mai!BW7,IFERROR(VLOOKUP(B7,Schicht_Tabelle,12,0),-999))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IF(B$4="",Mai!DB7,IF(IFERROR(VLOOKUP(B7,Schicht_Tabelle,13,0),0)=1,Mai!DB7+1,0))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IF(B$4="",0,N(ROUND(24+IFERROR(VLOOKUP(B7,Schicht_Tabelle,16,0),99)-Mai!BW7,2)&lt;Min_Ruhe))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IF(B$4="",Mai!BW8,IFERROR(VLOOKUP(B8,Schicht_Tabelle,12,0),-999))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IF(B$4="",Mai!DB8,IF(IFERROR(VLOOKUP(B8,Schicht_Tabelle,13,0),0)=1,Mai!DB8+1,0))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IF(B$4="",0,N(ROUND(24+IFERROR(VLOOKUP(B8,Schicht_Tabelle,16,0),99)-Mai!BW8,2)&lt;Min_Ruhe))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IF(B$4="",Mai!BW9,IFERROR(VLOOKUP(B9,Schicht_Tabelle,12,0),-999))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IF(B$4="",Mai!DB9,IF(IFERROR(VLOOKUP(B9,Schicht_Tabelle,13,0),0)=1,Mai!DB9+1,0))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IF(B$4="",0,N(ROUND(24+IFERROR(VLOOKUP(B9,Schicht_Tabelle,16,0),99)-Mai!BW9,2)&lt;Min_Ruhe))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IF(B$4="",Mai!BW10,IFERROR(VLOOKUP(B10,Schicht_Tabelle,12,0),-999))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IF(B$4="",Mai!DB10,IF(IFERROR(VLOOKUP(B10,Schicht_Tabelle,13,0),0)=1,Mai!DB10+1,0))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IF(B$4="",0,N(ROUND(24+IFERROR(VLOOKUP(B10,Schicht_Tabelle,16,0),99)-Mai!BW10,2)&lt;Min_Ruhe))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IF(B$4="",Mai!BW11,IFERROR(VLOOKUP(B11,Schicht_Tabelle,12,0),-999))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IF(B$4="",Mai!DB11,IF(IFERROR(VLOOKUP(B11,Schicht_Tabelle,13,0),0)=1,Mai!DB11+1,0))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IF(B$4="",0,N(ROUND(24+IFERROR(VLOOKUP(B11,Schicht_Tabelle,16,0),99)-Mai!BW11,2)&lt;Min_Ruhe))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IF(B$4="",Mai!BW12,IFERROR(VLOOKUP(B12,Schicht_Tabelle,12,0),-999))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IF(B$4="",Mai!DB12,IF(IFERROR(VLOOKUP(B12,Schicht_Tabelle,13,0),0)=1,Mai!DB12+1,0))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IF(B$4="",0,N(ROUND(24+IFERROR(VLOOKUP(B12,Schicht_Tabelle,16,0),99)-Mai!BW12,2)&lt;Min_Ruhe))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IF(B$4="",Mai!BW13,IFERROR(VLOOKUP(B13,Schicht_Tabelle,12,0),-999))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IF(B$4="",Mai!DB13,IF(IFERROR(VLOOKUP(B13,Schicht_Tabelle,13,0),0)=1,Mai!DB13+1,0))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IF(B$4="",0,N(ROUND(24+IFERROR(VLOOKUP(B13,Schicht_Tabelle,16,0),99)-Mai!BW13,2)&lt;Min_Ruhe))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IF(B$4="",Mai!BW14,IFERROR(VLOOKUP(B14,Schicht_Tabelle,12,0),-999))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IF(B$4="",Mai!DB14,IF(IFERROR(VLOOKUP(B14,Schicht_Tabelle,13,0),0)=1,Mai!DB14+1,0))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IF(B$4="",0,N(ROUND(24+IFERROR(VLOOKUP(B14,Schicht_Tabelle,16,0),99)-Mai!BW14,2)&lt;Min_Ruhe))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IF(B$4="",Mai!BW15,IFERROR(VLOOKUP(B15,Schicht_Tabelle,12,0),-999))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IF(B$4="",Mai!DB15,IF(IFERROR(VLOOKUP(B15,Schicht_Tabelle,13,0),0)=1,Mai!DB15+1,0))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IF(B$4="",0,N(ROUND(24+IFERROR(VLOOKUP(B15,Schicht_Tabelle,16,0),99)-Mai!BW15,2)&lt;Min_Ruhe))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IF(B$4="",Mai!BW16,IFERROR(VLOOKUP(B16,Schicht_Tabelle,12,0),-999))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IF(B$4="",Mai!DB16,IF(IFERROR(VLOOKUP(B16,Schicht_Tabelle,13,0),0)=1,Mai!DB16+1,0))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IF(B$4="",0,N(ROUND(24+IFERROR(VLOOKUP(B16,Schicht_Tabelle,16,0),99)-Mai!BW16,2)&lt;Min_Ruhe))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IF(B$4="",Mai!BW17,IFERROR(VLOOKUP(B17,Schicht_Tabelle,12,0),-999))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IF(B$4="",Mai!DB17,IF(IFERROR(VLOOKUP(B17,Schicht_Tabelle,13,0),0)=1,Mai!DB17+1,0))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IF(B$4="",0,N(ROUND(24+IFERROR(VLOOKUP(B17,Schicht_Tabelle,16,0),99)-Mai!BW17,2)&lt;Min_Ruhe))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IF(B$4="",Mai!BW18,IFERROR(VLOOKUP(B18,Schicht_Tabelle,12,0),-999))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IF(B$4="",Mai!DB18,IF(IFERROR(VLOOKUP(B18,Schicht_Tabelle,13,0),0)=1,Mai!DB18+1,0))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IF(B$4="",0,N(ROUND(24+IFERROR(VLOOKUP(B18,Schicht_Tabelle,16,0),99)-Mai!BW18,2)&lt;Min_Ruhe))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IF(B$4="",Mai!BW19,IFERROR(VLOOKUP(B19,Schicht_Tabelle,12,0),-999))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IF(B$4="",Mai!DB19,IF(IFERROR(VLOOKUP(B19,Schicht_Tabelle,13,0),0)=1,Mai!DB19+1,0))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IF(B$4="",0,N(ROUND(24+IFERROR(VLOOKUP(B19,Schicht_Tabelle,16,0),99)-Mai!BW19,2)&lt;Min_Ruhe))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IF(B$4="",Mai!BW20,IFERROR(VLOOKUP(B20,Schicht_Tabelle,12,0),-999))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IF(B$4="",Mai!DB20,IF(IFERROR(VLOOKUP(B20,Schicht_Tabelle,13,0),0)=1,Mai!DB20+1,0))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IF(B$4="",0,N(ROUND(24+IFERROR(VLOOKUP(B20,Schicht_Tabelle,16,0),99)-Mai!BW20,2)&lt;Min_Ruhe))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IF(B$4="",Mai!BW21,IFERROR(VLOOKUP(B21,Schicht_Tabelle,12,0),-999))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IF(B$4="",Mai!DB21,IF(IFERROR(VLOOKUP(B21,Schicht_Tabelle,13,0),0)=1,Mai!DB21+1,0))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IF(B$4="",0,N(ROUND(24+IFERROR(VLOOKUP(B21,Schicht_Tabelle,16,0),99)-Mai!BW21,2)&lt;Min_Ruhe))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IF(B$4="",Mai!BW22,IFERROR(VLOOKUP(B22,Schicht_Tabelle,12,0),-999))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IF(B$4="",Mai!DB22,IF(IFERROR(VLOOKUP(B22,Schicht_Tabelle,13,0),0)=1,Mai!DB22+1,0))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IF(B$4="",0,N(ROUND(24+IFERROR(VLOOKUP(B22,Schicht_Tabelle,16,0),99)-Mai!BW22,2)&lt;Min_Ruhe))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IF(B$4="",Mai!BW23,IFERROR(VLOOKUP(B23,Schicht_Tabelle,12,0),-999))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IF(B$4="",Mai!DB23,IF(IFERROR(VLOOKUP(B23,Schicht_Tabelle,13,0),0)=1,Mai!DB23+1,0))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IF(B$4="",0,N(ROUND(24+IFERROR(VLOOKUP(B23,Schicht_Tabelle,16,0),99)-Mai!BW23,2)&lt;Min_Ruhe))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IF(B$4="",Mai!BW24,IFERROR(VLOOKUP(B24,Schicht_Tabelle,12,0),-999))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IF(B$4="",Mai!DB24,IF(IFERROR(VLOOKUP(B24,Schicht_Tabelle,13,0),0)=1,Mai!DB24+1,0))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IF(B$4="",0,N(ROUND(24+IFERROR(VLOOKUP(B24,Schicht_Tabelle,16,0),99)-Mai!BW24,2)&lt;Min_Ruhe))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IF(B$4="",Mai!BW25,IFERROR(VLOOKUP(B25,Schicht_Tabelle,12,0),-999))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IF(B$4="",Mai!DB25,IF(IFERROR(VLOOKUP(B25,Schicht_Tabelle,13,0),0)=1,Mai!DB25+1,0))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IF(B$4="",0,N(ROUND(24+IFERROR(VLOOKUP(B25,Schicht_Tabelle,16,0),99)-Mai!BW25,2)&lt;Min_Ruhe))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IF(B$4="",Mai!BW26,IFERROR(VLOOKUP(B26,Schicht_Tabelle,12,0),-999))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IF(B$4="",Mai!DB26,IF(IFERROR(VLOOKUP(B26,Schicht_Tabelle,13,0),0)=1,Mai!DB26+1,0))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IF(B$4="",0,N(ROUND(24+IFERROR(VLOOKUP(B26,Schicht_Tabelle,16,0),99)-Mai!BW26,2)&lt;Min_Ruhe))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IF(B$4="",Mai!BW27,IFERROR(VLOOKUP(B27,Schicht_Tabelle,12,0),-999))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IF(B$4="",Mai!DB27,IF(IFERROR(VLOOKUP(B27,Schicht_Tabelle,13,0),0)=1,Mai!DB27+1,0))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IF(B$4="",0,N(ROUND(24+IFERROR(VLOOKUP(B27,Schicht_Tabelle,16,0),99)-Mai!BW27,2)&lt;Min_Ruhe))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IF(B$4="",Mai!BW28,IFERROR(VLOOKUP(B28,Schicht_Tabelle,12,0),-999))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IF(B$4="",Mai!DB28,IF(IFERROR(VLOOKUP(B28,Schicht_Tabelle,13,0),0)=1,Mai!DB28+1,0))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IF(B$4="",0,N(ROUND(24+IFERROR(VLOOKUP(B28,Schicht_Tabelle,16,0),99)-Mai!BW28,2)&lt;Min_Ruhe))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IF(B$4="",Mai!BW29,IFERROR(VLOOKUP(B29,Schicht_Tabelle,12,0),-999))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IF(B$4="",Mai!DB29,IF(IFERROR(VLOOKUP(B29,Schicht_Tabelle,13,0),0)=1,Mai!DB29+1,0))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IF(B$4="",0,N(ROUND(24+IFERROR(VLOOKUP(B29,Schicht_Tabelle,16,0),99)-Mai!BW29,2)&lt;Min_Ruhe))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IF(B$4="",Mai!BW30,IFERROR(VLOOKUP(B30,Schicht_Tabelle,12,0),-999))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IF(B$4="",Mai!DB30,IF(IFERROR(VLOOKUP(B30,Schicht_Tabelle,13,0),0)=1,Mai!DB30+1,0))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IF(B$4="",0,N(ROUND(24+IFERROR(VLOOKUP(B30,Schicht_Tabelle,16,0),99)-Mai!BW30,2)&lt;Min_Ruhe))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 t="str">
        <f>IF(OR(AF$4="",Start!$B$14=""),"",COUNTIF(AF$6:AF$30,Start!$B$14))</f>
        <v/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 t="str">
        <f>IF(OR(AF$4="",Start!$B$15=""),"",COUNTIF(AF$6:AF$30,Start!$B$15))</f>
        <v/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 t="str">
        <f>IF(OR(AF$4="",Start!$B$16=""),"",COUNTIF(AF$6:AF$30,Start!$B$16))</f>
        <v/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 t="str">
        <f>IF(OR(AF$4="",Start!$B$17=""),"",COUNTIF(AF$6:AF$30,Start!$B$17))</f>
        <v/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1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1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1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1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1</v>
      </c>
      <c r="E43">
        <f t="shared" si="18"/>
        <v>1</v>
      </c>
      <c r="F43">
        <f t="shared" si="18"/>
        <v>0</v>
      </c>
      <c r="G43">
        <f t="shared" si="18"/>
        <v>0</v>
      </c>
      <c r="H43">
        <f t="shared" si="18"/>
        <v>1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1</v>
      </c>
      <c r="M43">
        <f t="shared" si="18"/>
        <v>0</v>
      </c>
      <c r="N43">
        <f t="shared" si="18"/>
        <v>0</v>
      </c>
      <c r="O43">
        <f t="shared" si="18"/>
        <v>1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1</v>
      </c>
      <c r="T43">
        <f t="shared" si="18"/>
        <v>0</v>
      </c>
      <c r="U43">
        <f t="shared" si="18"/>
        <v>0</v>
      </c>
      <c r="V43">
        <f t="shared" si="18"/>
        <v>1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1</v>
      </c>
      <c r="AA43">
        <f t="shared" si="18"/>
        <v>0</v>
      </c>
      <c r="AB43">
        <f t="shared" si="18"/>
        <v>0</v>
      </c>
      <c r="AC43">
        <f t="shared" si="18"/>
        <v>1</v>
      </c>
      <c r="AD43">
        <f t="shared" si="18"/>
        <v>1</v>
      </c>
      <c r="AE43">
        <f t="shared" si="18"/>
        <v>1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140" priority="17">
      <formula>B$4=""</formula>
    </cfRule>
    <cfRule type="expression" dxfId="139" priority="18">
      <formula>B$44=1</formula>
    </cfRule>
    <cfRule type="expression" dxfId="138" priority="19">
      <formula>AND(B$4&lt;&gt;"",WEEKDAY(B$4,2)&gt;5)</formula>
    </cfRule>
  </conditionalFormatting>
  <conditionalFormatting sqref="B6:AF30">
    <cfRule type="expression" dxfId="137" priority="1" stopIfTrue="1">
      <formula>DC6=1</formula>
    </cfRule>
    <cfRule type="expression" dxfId="136" priority="2" stopIfTrue="1">
      <formula>AND(B$4&lt;&gt;"",BX6&gt;Max_Folge)</formula>
    </cfRule>
    <cfRule type="expression" dxfId="135" priority="3" stopIfTrue="1">
      <formula>AND(B6&lt;&gt;"",B6=INDEX(Kuerzel_Liste,1))</formula>
    </cfRule>
    <cfRule type="expression" dxfId="134" priority="4" stopIfTrue="1">
      <formula>AND(B6&lt;&gt;"",B6=INDEX(Kuerzel_Liste,2))</formula>
    </cfRule>
    <cfRule type="expression" dxfId="133" priority="5" stopIfTrue="1">
      <formula>AND(B6&lt;&gt;"",B6=INDEX(Kuerzel_Liste,3))</formula>
    </cfRule>
    <cfRule type="expression" dxfId="132" priority="6" stopIfTrue="1">
      <formula>AND(B6&lt;&gt;"",B6=INDEX(Kuerzel_Liste,4))</formula>
    </cfRule>
    <cfRule type="expression" dxfId="131" priority="7" stopIfTrue="1">
      <formula>AND(B6&lt;&gt;"",B6=INDEX(Kuerzel_Liste,5))</formula>
    </cfRule>
    <cfRule type="expression" dxfId="130" priority="8" stopIfTrue="1">
      <formula>AND(B6&lt;&gt;"",B6=INDEX(Kuerzel_Liste,6))</formula>
    </cfRule>
    <cfRule type="expression" dxfId="129" priority="9" stopIfTrue="1">
      <formula>AND(B6&lt;&gt;"",B6=INDEX(Kuerzel_Liste,7))</formula>
    </cfRule>
    <cfRule type="expression" dxfId="128" priority="10" stopIfTrue="1">
      <formula>AND(B6&lt;&gt;"",B6=INDEX(Kuerzel_Liste,8))</formula>
    </cfRule>
    <cfRule type="expression" dxfId="127" priority="11" stopIfTrue="1">
      <formula>AND(B6&lt;&gt;"",B6=INDEX(Kuerzel_Liste,9))</formula>
    </cfRule>
    <cfRule type="expression" dxfId="126" priority="12" stopIfTrue="1">
      <formula>AND(B6&lt;&gt;"",B6=INDEX(Kuerzel_Liste,10))</formula>
    </cfRule>
    <cfRule type="expression" dxfId="125" priority="13" stopIfTrue="1">
      <formula>AND(B6&lt;&gt;"",B6=INDEX(Kuerzel_Liste,11))</formula>
    </cfRule>
    <cfRule type="expression" dxfId="124" priority="14" stopIfTrue="1">
      <formula>AND(B6&lt;&gt;"",B6=INDEX(Kuerzel_Liste,12))</formula>
    </cfRule>
  </conditionalFormatting>
  <conditionalFormatting sqref="B33:AF37">
    <cfRule type="expression" dxfId="123" priority="15" stopIfTrue="1">
      <formula>AND(ISNUMBER(B33),COUNTA(B$6:B$30)&gt;0,B33&lt;IF(B$43=1,$AH33,$AI33))</formula>
    </cfRule>
    <cfRule type="expression" dxfId="12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2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8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Juli "&amp;Jahr&amp;IF(Firma="",""," · "&amp;Firma)</f>
        <v>Schichtplan Juli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22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26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>
        <f t="shared" si="0"/>
        <v>27</v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>
        <f t="shared" si="0"/>
        <v>28</v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>
        <f t="shared" si="0"/>
        <v>29</v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>
        <f t="shared" si="0"/>
        <v>30</v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IF(MONTH(DATE(Jahr,7,1))=7,DATE(Jahr,7,1),"")</f>
        <v>46569</v>
      </c>
      <c r="C4" s="48">
        <f>IF(MONTH(DATE(Jahr,7,2))=7,DATE(Jahr,7,2),"")</f>
        <v>46570</v>
      </c>
      <c r="D4" s="48">
        <f>IF(MONTH(DATE(Jahr,7,3))=7,DATE(Jahr,7,3),"")</f>
        <v>46571</v>
      </c>
      <c r="E4" s="48">
        <f>IF(MONTH(DATE(Jahr,7,4))=7,DATE(Jahr,7,4),"")</f>
        <v>46572</v>
      </c>
      <c r="F4" s="48">
        <f>IF(MONTH(DATE(Jahr,7,5))=7,DATE(Jahr,7,5),"")</f>
        <v>46573</v>
      </c>
      <c r="G4" s="48">
        <f>IF(MONTH(DATE(Jahr,7,6))=7,DATE(Jahr,7,6),"")</f>
        <v>46574</v>
      </c>
      <c r="H4" s="48">
        <f>IF(MONTH(DATE(Jahr,7,7))=7,DATE(Jahr,7,7),"")</f>
        <v>46575</v>
      </c>
      <c r="I4" s="48">
        <f>IF(MONTH(DATE(Jahr,7,8))=7,DATE(Jahr,7,8),"")</f>
        <v>46576</v>
      </c>
      <c r="J4" s="48">
        <f>IF(MONTH(DATE(Jahr,7,9))=7,DATE(Jahr,7,9),"")</f>
        <v>46577</v>
      </c>
      <c r="K4" s="48">
        <f>IF(MONTH(DATE(Jahr,7,10))=7,DATE(Jahr,7,10),"")</f>
        <v>46578</v>
      </c>
      <c r="L4" s="48">
        <f>IF(MONTH(DATE(Jahr,7,11))=7,DATE(Jahr,7,11),"")</f>
        <v>46579</v>
      </c>
      <c r="M4" s="48">
        <f>IF(MONTH(DATE(Jahr,7,12))=7,DATE(Jahr,7,12),"")</f>
        <v>46580</v>
      </c>
      <c r="N4" s="48">
        <f>IF(MONTH(DATE(Jahr,7,13))=7,DATE(Jahr,7,13),"")</f>
        <v>46581</v>
      </c>
      <c r="O4" s="48">
        <f>IF(MONTH(DATE(Jahr,7,14))=7,DATE(Jahr,7,14),"")</f>
        <v>46582</v>
      </c>
      <c r="P4" s="48">
        <f>IF(MONTH(DATE(Jahr,7,15))=7,DATE(Jahr,7,15),"")</f>
        <v>46583</v>
      </c>
      <c r="Q4" s="48">
        <f>IF(MONTH(DATE(Jahr,7,16))=7,DATE(Jahr,7,16),"")</f>
        <v>46584</v>
      </c>
      <c r="R4" s="48">
        <f>IF(MONTH(DATE(Jahr,7,17))=7,DATE(Jahr,7,17),"")</f>
        <v>46585</v>
      </c>
      <c r="S4" s="48">
        <f>IF(MONTH(DATE(Jahr,7,18))=7,DATE(Jahr,7,18),"")</f>
        <v>46586</v>
      </c>
      <c r="T4" s="48">
        <f>IF(MONTH(DATE(Jahr,7,19))=7,DATE(Jahr,7,19),"")</f>
        <v>46587</v>
      </c>
      <c r="U4" s="48">
        <f>IF(MONTH(DATE(Jahr,7,20))=7,DATE(Jahr,7,20),"")</f>
        <v>46588</v>
      </c>
      <c r="V4" s="48">
        <f>IF(MONTH(DATE(Jahr,7,21))=7,DATE(Jahr,7,21),"")</f>
        <v>46589</v>
      </c>
      <c r="W4" s="48">
        <f>IF(MONTH(DATE(Jahr,7,22))=7,DATE(Jahr,7,22),"")</f>
        <v>46590</v>
      </c>
      <c r="X4" s="48">
        <f>IF(MONTH(DATE(Jahr,7,23))=7,DATE(Jahr,7,23),"")</f>
        <v>46591</v>
      </c>
      <c r="Y4" s="48">
        <f>IF(MONTH(DATE(Jahr,7,24))=7,DATE(Jahr,7,24),"")</f>
        <v>46592</v>
      </c>
      <c r="Z4" s="48">
        <f>IF(MONTH(DATE(Jahr,7,25))=7,DATE(Jahr,7,25),"")</f>
        <v>46593</v>
      </c>
      <c r="AA4" s="48">
        <f>IF(MONTH(DATE(Jahr,7,26))=7,DATE(Jahr,7,26),"")</f>
        <v>46594</v>
      </c>
      <c r="AB4" s="48">
        <f>IF(MONTH(DATE(Jahr,7,27))=7,DATE(Jahr,7,27),"")</f>
        <v>46595</v>
      </c>
      <c r="AC4" s="48">
        <f>IF(MONTH(DATE(Jahr,7,28))=7,DATE(Jahr,7,28),"")</f>
        <v>46596</v>
      </c>
      <c r="AD4" s="48">
        <f>IF(MONTH(DATE(Jahr,7,29))=7,DATE(Jahr,7,29),"")</f>
        <v>46597</v>
      </c>
      <c r="AE4" s="48">
        <f>IF(MONTH(DATE(Jahr,7,30))=7,DATE(Jahr,7,30),"")</f>
        <v>46598</v>
      </c>
      <c r="AF4" s="48">
        <f>IF(MONTH(DATE(Jahr,7,31))=7,DATE(Jahr,7,31),"")</f>
        <v>46599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46569</v>
      </c>
      <c r="C5" s="51">
        <f t="shared" si="1"/>
        <v>46570</v>
      </c>
      <c r="D5" s="51">
        <f t="shared" si="1"/>
        <v>46571</v>
      </c>
      <c r="E5" s="51">
        <f t="shared" si="1"/>
        <v>46572</v>
      </c>
      <c r="F5" s="51">
        <f t="shared" si="1"/>
        <v>46573</v>
      </c>
      <c r="G5" s="51">
        <f t="shared" si="1"/>
        <v>46574</v>
      </c>
      <c r="H5" s="51">
        <f t="shared" si="1"/>
        <v>46575</v>
      </c>
      <c r="I5" s="51">
        <f t="shared" si="1"/>
        <v>46576</v>
      </c>
      <c r="J5" s="51">
        <f t="shared" si="1"/>
        <v>46577</v>
      </c>
      <c r="K5" s="51">
        <f t="shared" si="1"/>
        <v>46578</v>
      </c>
      <c r="L5" s="51">
        <f t="shared" si="1"/>
        <v>46579</v>
      </c>
      <c r="M5" s="51">
        <f t="shared" si="1"/>
        <v>46580</v>
      </c>
      <c r="N5" s="51">
        <f t="shared" si="1"/>
        <v>46581</v>
      </c>
      <c r="O5" s="51">
        <f t="shared" si="1"/>
        <v>46582</v>
      </c>
      <c r="P5" s="51">
        <f t="shared" si="1"/>
        <v>46583</v>
      </c>
      <c r="Q5" s="51">
        <f t="shared" si="1"/>
        <v>46584</v>
      </c>
      <c r="R5" s="51">
        <f t="shared" si="1"/>
        <v>46585</v>
      </c>
      <c r="S5" s="51">
        <f t="shared" si="1"/>
        <v>46586</v>
      </c>
      <c r="T5" s="51">
        <f t="shared" si="1"/>
        <v>46587</v>
      </c>
      <c r="U5" s="51">
        <f t="shared" si="1"/>
        <v>46588</v>
      </c>
      <c r="V5" s="51">
        <f t="shared" si="1"/>
        <v>46589</v>
      </c>
      <c r="W5" s="51">
        <f t="shared" si="1"/>
        <v>46590</v>
      </c>
      <c r="X5" s="51">
        <f t="shared" si="1"/>
        <v>46591</v>
      </c>
      <c r="Y5" s="51">
        <f t="shared" si="1"/>
        <v>46592</v>
      </c>
      <c r="Z5" s="51">
        <f t="shared" si="1"/>
        <v>46593</v>
      </c>
      <c r="AA5" s="51">
        <f t="shared" si="1"/>
        <v>46594</v>
      </c>
      <c r="AB5" s="51">
        <f t="shared" si="1"/>
        <v>46595</v>
      </c>
      <c r="AC5" s="51">
        <f t="shared" si="1"/>
        <v>46596</v>
      </c>
      <c r="AD5" s="51">
        <f t="shared" si="1"/>
        <v>46597</v>
      </c>
      <c r="AE5" s="51">
        <f t="shared" si="1"/>
        <v>46598</v>
      </c>
      <c r="AF5" s="51">
        <f t="shared" si="1"/>
        <v>46599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IF(B$4="",Jun!BW6,IFERROR(VLOOKUP(B6,Schicht_Tabelle,12,0),-999))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IF(B$4="",Jun!DB6,IF(IFERROR(VLOOKUP(B6,Schicht_Tabelle,13,0),0)=1,Jun!DB6+1,0))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IF(B$4="",0,N(ROUND(24+IFERROR(VLOOKUP(B6,Schicht_Tabelle,16,0),99)-Jun!BW6,2)&lt;Min_Ruhe))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IF(B$4="",Jun!BW7,IFERROR(VLOOKUP(B7,Schicht_Tabelle,12,0),-999))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IF(B$4="",Jun!DB7,IF(IFERROR(VLOOKUP(B7,Schicht_Tabelle,13,0),0)=1,Jun!DB7+1,0))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IF(B$4="",0,N(ROUND(24+IFERROR(VLOOKUP(B7,Schicht_Tabelle,16,0),99)-Jun!BW7,2)&lt;Min_Ruhe))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IF(B$4="",Jun!BW8,IFERROR(VLOOKUP(B8,Schicht_Tabelle,12,0),-999))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IF(B$4="",Jun!DB8,IF(IFERROR(VLOOKUP(B8,Schicht_Tabelle,13,0),0)=1,Jun!DB8+1,0))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IF(B$4="",0,N(ROUND(24+IFERROR(VLOOKUP(B8,Schicht_Tabelle,16,0),99)-Jun!BW8,2)&lt;Min_Ruhe))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IF(B$4="",Jun!BW9,IFERROR(VLOOKUP(B9,Schicht_Tabelle,12,0),-999))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IF(B$4="",Jun!DB9,IF(IFERROR(VLOOKUP(B9,Schicht_Tabelle,13,0),0)=1,Jun!DB9+1,0))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IF(B$4="",0,N(ROUND(24+IFERROR(VLOOKUP(B9,Schicht_Tabelle,16,0),99)-Jun!BW9,2)&lt;Min_Ruhe))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IF(B$4="",Jun!BW10,IFERROR(VLOOKUP(B10,Schicht_Tabelle,12,0),-999))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IF(B$4="",Jun!DB10,IF(IFERROR(VLOOKUP(B10,Schicht_Tabelle,13,0),0)=1,Jun!DB10+1,0))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IF(B$4="",0,N(ROUND(24+IFERROR(VLOOKUP(B10,Schicht_Tabelle,16,0),99)-Jun!BW10,2)&lt;Min_Ruhe))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IF(B$4="",Jun!BW11,IFERROR(VLOOKUP(B11,Schicht_Tabelle,12,0),-999))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IF(B$4="",Jun!DB11,IF(IFERROR(VLOOKUP(B11,Schicht_Tabelle,13,0),0)=1,Jun!DB11+1,0))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IF(B$4="",0,N(ROUND(24+IFERROR(VLOOKUP(B11,Schicht_Tabelle,16,0),99)-Jun!BW11,2)&lt;Min_Ruhe))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IF(B$4="",Jun!BW12,IFERROR(VLOOKUP(B12,Schicht_Tabelle,12,0),-999))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IF(B$4="",Jun!DB12,IF(IFERROR(VLOOKUP(B12,Schicht_Tabelle,13,0),0)=1,Jun!DB12+1,0))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IF(B$4="",0,N(ROUND(24+IFERROR(VLOOKUP(B12,Schicht_Tabelle,16,0),99)-Jun!BW12,2)&lt;Min_Ruhe))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IF(B$4="",Jun!BW13,IFERROR(VLOOKUP(B13,Schicht_Tabelle,12,0),-999))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IF(B$4="",Jun!DB13,IF(IFERROR(VLOOKUP(B13,Schicht_Tabelle,13,0),0)=1,Jun!DB13+1,0))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IF(B$4="",0,N(ROUND(24+IFERROR(VLOOKUP(B13,Schicht_Tabelle,16,0),99)-Jun!BW13,2)&lt;Min_Ruhe))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IF(B$4="",Jun!BW14,IFERROR(VLOOKUP(B14,Schicht_Tabelle,12,0),-999))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IF(B$4="",Jun!DB14,IF(IFERROR(VLOOKUP(B14,Schicht_Tabelle,13,0),0)=1,Jun!DB14+1,0))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IF(B$4="",0,N(ROUND(24+IFERROR(VLOOKUP(B14,Schicht_Tabelle,16,0),99)-Jun!BW14,2)&lt;Min_Ruhe))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IF(B$4="",Jun!BW15,IFERROR(VLOOKUP(B15,Schicht_Tabelle,12,0),-999))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IF(B$4="",Jun!DB15,IF(IFERROR(VLOOKUP(B15,Schicht_Tabelle,13,0),0)=1,Jun!DB15+1,0))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IF(B$4="",0,N(ROUND(24+IFERROR(VLOOKUP(B15,Schicht_Tabelle,16,0),99)-Jun!BW15,2)&lt;Min_Ruhe))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IF(B$4="",Jun!BW16,IFERROR(VLOOKUP(B16,Schicht_Tabelle,12,0),-999))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IF(B$4="",Jun!DB16,IF(IFERROR(VLOOKUP(B16,Schicht_Tabelle,13,0),0)=1,Jun!DB16+1,0))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IF(B$4="",0,N(ROUND(24+IFERROR(VLOOKUP(B16,Schicht_Tabelle,16,0),99)-Jun!BW16,2)&lt;Min_Ruhe))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IF(B$4="",Jun!BW17,IFERROR(VLOOKUP(B17,Schicht_Tabelle,12,0),-999))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IF(B$4="",Jun!DB17,IF(IFERROR(VLOOKUP(B17,Schicht_Tabelle,13,0),0)=1,Jun!DB17+1,0))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IF(B$4="",0,N(ROUND(24+IFERROR(VLOOKUP(B17,Schicht_Tabelle,16,0),99)-Jun!BW17,2)&lt;Min_Ruhe))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IF(B$4="",Jun!BW18,IFERROR(VLOOKUP(B18,Schicht_Tabelle,12,0),-999))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IF(B$4="",Jun!DB18,IF(IFERROR(VLOOKUP(B18,Schicht_Tabelle,13,0),0)=1,Jun!DB18+1,0))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IF(B$4="",0,N(ROUND(24+IFERROR(VLOOKUP(B18,Schicht_Tabelle,16,0),99)-Jun!BW18,2)&lt;Min_Ruhe))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IF(B$4="",Jun!BW19,IFERROR(VLOOKUP(B19,Schicht_Tabelle,12,0),-999))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IF(B$4="",Jun!DB19,IF(IFERROR(VLOOKUP(B19,Schicht_Tabelle,13,0),0)=1,Jun!DB19+1,0))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IF(B$4="",0,N(ROUND(24+IFERROR(VLOOKUP(B19,Schicht_Tabelle,16,0),99)-Jun!BW19,2)&lt;Min_Ruhe))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IF(B$4="",Jun!BW20,IFERROR(VLOOKUP(B20,Schicht_Tabelle,12,0),-999))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IF(B$4="",Jun!DB20,IF(IFERROR(VLOOKUP(B20,Schicht_Tabelle,13,0),0)=1,Jun!DB20+1,0))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IF(B$4="",0,N(ROUND(24+IFERROR(VLOOKUP(B20,Schicht_Tabelle,16,0),99)-Jun!BW20,2)&lt;Min_Ruhe))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IF(B$4="",Jun!BW21,IFERROR(VLOOKUP(B21,Schicht_Tabelle,12,0),-999))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IF(B$4="",Jun!DB21,IF(IFERROR(VLOOKUP(B21,Schicht_Tabelle,13,0),0)=1,Jun!DB21+1,0))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IF(B$4="",0,N(ROUND(24+IFERROR(VLOOKUP(B21,Schicht_Tabelle,16,0),99)-Jun!BW21,2)&lt;Min_Ruhe))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IF(B$4="",Jun!BW22,IFERROR(VLOOKUP(B22,Schicht_Tabelle,12,0),-999))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IF(B$4="",Jun!DB22,IF(IFERROR(VLOOKUP(B22,Schicht_Tabelle,13,0),0)=1,Jun!DB22+1,0))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IF(B$4="",0,N(ROUND(24+IFERROR(VLOOKUP(B22,Schicht_Tabelle,16,0),99)-Jun!BW22,2)&lt;Min_Ruhe))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IF(B$4="",Jun!BW23,IFERROR(VLOOKUP(B23,Schicht_Tabelle,12,0),-999))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IF(B$4="",Jun!DB23,IF(IFERROR(VLOOKUP(B23,Schicht_Tabelle,13,0),0)=1,Jun!DB23+1,0))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IF(B$4="",0,N(ROUND(24+IFERROR(VLOOKUP(B23,Schicht_Tabelle,16,0),99)-Jun!BW23,2)&lt;Min_Ruhe))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IF(B$4="",Jun!BW24,IFERROR(VLOOKUP(B24,Schicht_Tabelle,12,0),-999))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IF(B$4="",Jun!DB24,IF(IFERROR(VLOOKUP(B24,Schicht_Tabelle,13,0),0)=1,Jun!DB24+1,0))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IF(B$4="",0,N(ROUND(24+IFERROR(VLOOKUP(B24,Schicht_Tabelle,16,0),99)-Jun!BW24,2)&lt;Min_Ruhe))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IF(B$4="",Jun!BW25,IFERROR(VLOOKUP(B25,Schicht_Tabelle,12,0),-999))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IF(B$4="",Jun!DB25,IF(IFERROR(VLOOKUP(B25,Schicht_Tabelle,13,0),0)=1,Jun!DB25+1,0))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IF(B$4="",0,N(ROUND(24+IFERROR(VLOOKUP(B25,Schicht_Tabelle,16,0),99)-Jun!BW25,2)&lt;Min_Ruhe))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IF(B$4="",Jun!BW26,IFERROR(VLOOKUP(B26,Schicht_Tabelle,12,0),-999))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IF(B$4="",Jun!DB26,IF(IFERROR(VLOOKUP(B26,Schicht_Tabelle,13,0),0)=1,Jun!DB26+1,0))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IF(B$4="",0,N(ROUND(24+IFERROR(VLOOKUP(B26,Schicht_Tabelle,16,0),99)-Jun!BW26,2)&lt;Min_Ruhe))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IF(B$4="",Jun!BW27,IFERROR(VLOOKUP(B27,Schicht_Tabelle,12,0),-999))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IF(B$4="",Jun!DB27,IF(IFERROR(VLOOKUP(B27,Schicht_Tabelle,13,0),0)=1,Jun!DB27+1,0))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IF(B$4="",0,N(ROUND(24+IFERROR(VLOOKUP(B27,Schicht_Tabelle,16,0),99)-Jun!BW27,2)&lt;Min_Ruhe))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IF(B$4="",Jun!BW28,IFERROR(VLOOKUP(B28,Schicht_Tabelle,12,0),-999))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IF(B$4="",Jun!DB28,IF(IFERROR(VLOOKUP(B28,Schicht_Tabelle,13,0),0)=1,Jun!DB28+1,0))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IF(B$4="",0,N(ROUND(24+IFERROR(VLOOKUP(B28,Schicht_Tabelle,16,0),99)-Jun!BW28,2)&lt;Min_Ruhe))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IF(B$4="",Jun!BW29,IFERROR(VLOOKUP(B29,Schicht_Tabelle,12,0),-999))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IF(B$4="",Jun!DB29,IF(IFERROR(VLOOKUP(B29,Schicht_Tabelle,13,0),0)=1,Jun!DB29+1,0))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IF(B$4="",0,N(ROUND(24+IFERROR(VLOOKUP(B29,Schicht_Tabelle,16,0),99)-Jun!BW29,2)&lt;Min_Ruhe))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IF(B$4="",Jun!BW30,IFERROR(VLOOKUP(B30,Schicht_Tabelle,12,0),-999))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IF(B$4="",Jun!DB30,IF(IFERROR(VLOOKUP(B30,Schicht_Tabelle,13,0),0)=1,Jun!DB30+1,0))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IF(B$4="",0,N(ROUND(24+IFERROR(VLOOKUP(B30,Schicht_Tabelle,16,0),99)-Jun!BW30,2)&lt;Min_Ruhe))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1</v>
      </c>
      <c r="F42">
        <f t="shared" si="17"/>
        <v>0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1</v>
      </c>
      <c r="M42">
        <f t="shared" si="17"/>
        <v>0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1</v>
      </c>
      <c r="T42">
        <f t="shared" si="17"/>
        <v>0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1</v>
      </c>
      <c r="AA42">
        <f t="shared" si="17"/>
        <v>0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0</v>
      </c>
      <c r="E43">
        <f t="shared" si="18"/>
        <v>0</v>
      </c>
      <c r="F43">
        <f t="shared" si="18"/>
        <v>1</v>
      </c>
      <c r="G43">
        <f t="shared" si="18"/>
        <v>1</v>
      </c>
      <c r="H43">
        <f t="shared" si="18"/>
        <v>1</v>
      </c>
      <c r="I43">
        <f t="shared" si="18"/>
        <v>1</v>
      </c>
      <c r="J43">
        <f t="shared" si="18"/>
        <v>1</v>
      </c>
      <c r="K43">
        <f t="shared" si="18"/>
        <v>0</v>
      </c>
      <c r="L43">
        <f t="shared" si="18"/>
        <v>0</v>
      </c>
      <c r="M43">
        <f t="shared" si="18"/>
        <v>1</v>
      </c>
      <c r="N43">
        <f t="shared" si="18"/>
        <v>1</v>
      </c>
      <c r="O43">
        <f t="shared" si="18"/>
        <v>1</v>
      </c>
      <c r="P43">
        <f t="shared" si="18"/>
        <v>1</v>
      </c>
      <c r="Q43">
        <f t="shared" si="18"/>
        <v>1</v>
      </c>
      <c r="R43">
        <f t="shared" si="18"/>
        <v>0</v>
      </c>
      <c r="S43">
        <f t="shared" si="18"/>
        <v>0</v>
      </c>
      <c r="T43">
        <f t="shared" si="18"/>
        <v>1</v>
      </c>
      <c r="U43">
        <f t="shared" si="18"/>
        <v>1</v>
      </c>
      <c r="V43">
        <f t="shared" si="18"/>
        <v>1</v>
      </c>
      <c r="W43">
        <f t="shared" si="18"/>
        <v>1</v>
      </c>
      <c r="X43">
        <f t="shared" si="18"/>
        <v>1</v>
      </c>
      <c r="Y43">
        <f t="shared" si="18"/>
        <v>0</v>
      </c>
      <c r="Z43">
        <f t="shared" si="18"/>
        <v>0</v>
      </c>
      <c r="AA43">
        <f t="shared" si="18"/>
        <v>1</v>
      </c>
      <c r="AB43">
        <f t="shared" si="18"/>
        <v>1</v>
      </c>
      <c r="AC43">
        <f t="shared" si="18"/>
        <v>1</v>
      </c>
      <c r="AD43">
        <f t="shared" si="18"/>
        <v>1</v>
      </c>
      <c r="AE43">
        <f t="shared" si="18"/>
        <v>1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120" priority="17">
      <formula>B$4=""</formula>
    </cfRule>
    <cfRule type="expression" dxfId="119" priority="18">
      <formula>B$44=1</formula>
    </cfRule>
    <cfRule type="expression" dxfId="118" priority="19">
      <formula>AND(B$4&lt;&gt;"",WEEKDAY(B$4,2)&gt;5)</formula>
    </cfRule>
  </conditionalFormatting>
  <conditionalFormatting sqref="B6:AF30">
    <cfRule type="expression" dxfId="117" priority="1" stopIfTrue="1">
      <formula>DC6=1</formula>
    </cfRule>
    <cfRule type="expression" dxfId="116" priority="2" stopIfTrue="1">
      <formula>AND(B$4&lt;&gt;"",BX6&gt;Max_Folge)</formula>
    </cfRule>
    <cfRule type="expression" dxfId="115" priority="3" stopIfTrue="1">
      <formula>AND(B6&lt;&gt;"",B6=INDEX(Kuerzel_Liste,1))</formula>
    </cfRule>
    <cfRule type="expression" dxfId="114" priority="4" stopIfTrue="1">
      <formula>AND(B6&lt;&gt;"",B6=INDEX(Kuerzel_Liste,2))</formula>
    </cfRule>
    <cfRule type="expression" dxfId="113" priority="5" stopIfTrue="1">
      <formula>AND(B6&lt;&gt;"",B6=INDEX(Kuerzel_Liste,3))</formula>
    </cfRule>
    <cfRule type="expression" dxfId="112" priority="6" stopIfTrue="1">
      <formula>AND(B6&lt;&gt;"",B6=INDEX(Kuerzel_Liste,4))</formula>
    </cfRule>
    <cfRule type="expression" dxfId="111" priority="7" stopIfTrue="1">
      <formula>AND(B6&lt;&gt;"",B6=INDEX(Kuerzel_Liste,5))</formula>
    </cfRule>
    <cfRule type="expression" dxfId="110" priority="8" stopIfTrue="1">
      <formula>AND(B6&lt;&gt;"",B6=INDEX(Kuerzel_Liste,6))</formula>
    </cfRule>
    <cfRule type="expression" dxfId="109" priority="9" stopIfTrue="1">
      <formula>AND(B6&lt;&gt;"",B6=INDEX(Kuerzel_Liste,7))</formula>
    </cfRule>
    <cfRule type="expression" dxfId="108" priority="10" stopIfTrue="1">
      <formula>AND(B6&lt;&gt;"",B6=INDEX(Kuerzel_Liste,8))</formula>
    </cfRule>
    <cfRule type="expression" dxfId="107" priority="11" stopIfTrue="1">
      <formula>AND(B6&lt;&gt;"",B6=INDEX(Kuerzel_Liste,9))</formula>
    </cfRule>
    <cfRule type="expression" dxfId="106" priority="12" stopIfTrue="1">
      <formula>AND(B6&lt;&gt;"",B6=INDEX(Kuerzel_Liste,10))</formula>
    </cfRule>
    <cfRule type="expression" dxfId="105" priority="13" stopIfTrue="1">
      <formula>AND(B6&lt;&gt;"",B6=INDEX(Kuerzel_Liste,11))</formula>
    </cfRule>
    <cfRule type="expression" dxfId="104" priority="14" stopIfTrue="1">
      <formula>AND(B6&lt;&gt;"",B6=INDEX(Kuerzel_Liste,12))</formula>
    </cfRule>
  </conditionalFormatting>
  <conditionalFormatting sqref="B33:AF37">
    <cfRule type="expression" dxfId="103" priority="15" stopIfTrue="1">
      <formula>AND(ISNUMBER(B33),COUNTA(B$6:B$30)&gt;0,B33&lt;IF(B$43=1,$AH33,$AI33))</formula>
    </cfRule>
    <cfRule type="expression" dxfId="10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0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9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August "&amp;Jahr&amp;IF(Firma="",""," · "&amp;Firma)</f>
        <v>Schichtplan August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22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30</v>
      </c>
      <c r="C3" s="46">
        <f t="shared" si="0"/>
        <v>31</v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>
        <f t="shared" si="0"/>
        <v>32</v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>
        <f t="shared" si="0"/>
        <v>33</v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>
        <f t="shared" si="0"/>
        <v>34</v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>
        <f t="shared" si="0"/>
        <v>35</v>
      </c>
      <c r="AF3" s="46" t="str">
        <f t="shared" si="0"/>
        <v/>
      </c>
    </row>
    <row r="4" spans="1:137" x14ac:dyDescent="0.25">
      <c r="A4" s="47" t="s">
        <v>64</v>
      </c>
      <c r="B4" s="48">
        <f>IF(MONTH(DATE(Jahr,8,1))=8,DATE(Jahr,8,1),"")</f>
        <v>46600</v>
      </c>
      <c r="C4" s="48">
        <f>IF(MONTH(DATE(Jahr,8,2))=8,DATE(Jahr,8,2),"")</f>
        <v>46601</v>
      </c>
      <c r="D4" s="48">
        <f>IF(MONTH(DATE(Jahr,8,3))=8,DATE(Jahr,8,3),"")</f>
        <v>46602</v>
      </c>
      <c r="E4" s="48">
        <f>IF(MONTH(DATE(Jahr,8,4))=8,DATE(Jahr,8,4),"")</f>
        <v>46603</v>
      </c>
      <c r="F4" s="48">
        <f>IF(MONTH(DATE(Jahr,8,5))=8,DATE(Jahr,8,5),"")</f>
        <v>46604</v>
      </c>
      <c r="G4" s="48">
        <f>IF(MONTH(DATE(Jahr,8,6))=8,DATE(Jahr,8,6),"")</f>
        <v>46605</v>
      </c>
      <c r="H4" s="48">
        <f>IF(MONTH(DATE(Jahr,8,7))=8,DATE(Jahr,8,7),"")</f>
        <v>46606</v>
      </c>
      <c r="I4" s="48">
        <f>IF(MONTH(DATE(Jahr,8,8))=8,DATE(Jahr,8,8),"")</f>
        <v>46607</v>
      </c>
      <c r="J4" s="48">
        <f>IF(MONTH(DATE(Jahr,8,9))=8,DATE(Jahr,8,9),"")</f>
        <v>46608</v>
      </c>
      <c r="K4" s="48">
        <f>IF(MONTH(DATE(Jahr,8,10))=8,DATE(Jahr,8,10),"")</f>
        <v>46609</v>
      </c>
      <c r="L4" s="48">
        <f>IF(MONTH(DATE(Jahr,8,11))=8,DATE(Jahr,8,11),"")</f>
        <v>46610</v>
      </c>
      <c r="M4" s="48">
        <f>IF(MONTH(DATE(Jahr,8,12))=8,DATE(Jahr,8,12),"")</f>
        <v>46611</v>
      </c>
      <c r="N4" s="48">
        <f>IF(MONTH(DATE(Jahr,8,13))=8,DATE(Jahr,8,13),"")</f>
        <v>46612</v>
      </c>
      <c r="O4" s="48">
        <f>IF(MONTH(DATE(Jahr,8,14))=8,DATE(Jahr,8,14),"")</f>
        <v>46613</v>
      </c>
      <c r="P4" s="48">
        <f>IF(MONTH(DATE(Jahr,8,15))=8,DATE(Jahr,8,15),"")</f>
        <v>46614</v>
      </c>
      <c r="Q4" s="48">
        <f>IF(MONTH(DATE(Jahr,8,16))=8,DATE(Jahr,8,16),"")</f>
        <v>46615</v>
      </c>
      <c r="R4" s="48">
        <f>IF(MONTH(DATE(Jahr,8,17))=8,DATE(Jahr,8,17),"")</f>
        <v>46616</v>
      </c>
      <c r="S4" s="48">
        <f>IF(MONTH(DATE(Jahr,8,18))=8,DATE(Jahr,8,18),"")</f>
        <v>46617</v>
      </c>
      <c r="T4" s="48">
        <f>IF(MONTH(DATE(Jahr,8,19))=8,DATE(Jahr,8,19),"")</f>
        <v>46618</v>
      </c>
      <c r="U4" s="48">
        <f>IF(MONTH(DATE(Jahr,8,20))=8,DATE(Jahr,8,20),"")</f>
        <v>46619</v>
      </c>
      <c r="V4" s="48">
        <f>IF(MONTH(DATE(Jahr,8,21))=8,DATE(Jahr,8,21),"")</f>
        <v>46620</v>
      </c>
      <c r="W4" s="48">
        <f>IF(MONTH(DATE(Jahr,8,22))=8,DATE(Jahr,8,22),"")</f>
        <v>46621</v>
      </c>
      <c r="X4" s="48">
        <f>IF(MONTH(DATE(Jahr,8,23))=8,DATE(Jahr,8,23),"")</f>
        <v>46622</v>
      </c>
      <c r="Y4" s="48">
        <f>IF(MONTH(DATE(Jahr,8,24))=8,DATE(Jahr,8,24),"")</f>
        <v>46623</v>
      </c>
      <c r="Z4" s="48">
        <f>IF(MONTH(DATE(Jahr,8,25))=8,DATE(Jahr,8,25),"")</f>
        <v>46624</v>
      </c>
      <c r="AA4" s="48">
        <f>IF(MONTH(DATE(Jahr,8,26))=8,DATE(Jahr,8,26),"")</f>
        <v>46625</v>
      </c>
      <c r="AB4" s="48">
        <f>IF(MONTH(DATE(Jahr,8,27))=8,DATE(Jahr,8,27),"")</f>
        <v>46626</v>
      </c>
      <c r="AC4" s="48">
        <f>IF(MONTH(DATE(Jahr,8,28))=8,DATE(Jahr,8,28),"")</f>
        <v>46627</v>
      </c>
      <c r="AD4" s="48">
        <f>IF(MONTH(DATE(Jahr,8,29))=8,DATE(Jahr,8,29),"")</f>
        <v>46628</v>
      </c>
      <c r="AE4" s="48">
        <f>IF(MONTH(DATE(Jahr,8,30))=8,DATE(Jahr,8,30),"")</f>
        <v>46629</v>
      </c>
      <c r="AF4" s="48">
        <f>IF(MONTH(DATE(Jahr,8,31))=8,DATE(Jahr,8,31),"")</f>
        <v>46630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46600</v>
      </c>
      <c r="C5" s="51">
        <f t="shared" si="1"/>
        <v>46601</v>
      </c>
      <c r="D5" s="51">
        <f t="shared" si="1"/>
        <v>46602</v>
      </c>
      <c r="E5" s="51">
        <f t="shared" si="1"/>
        <v>46603</v>
      </c>
      <c r="F5" s="51">
        <f t="shared" si="1"/>
        <v>46604</v>
      </c>
      <c r="G5" s="51">
        <f t="shared" si="1"/>
        <v>46605</v>
      </c>
      <c r="H5" s="51">
        <f t="shared" si="1"/>
        <v>46606</v>
      </c>
      <c r="I5" s="51">
        <f t="shared" si="1"/>
        <v>46607</v>
      </c>
      <c r="J5" s="51">
        <f t="shared" si="1"/>
        <v>46608</v>
      </c>
      <c r="K5" s="51">
        <f t="shared" si="1"/>
        <v>46609</v>
      </c>
      <c r="L5" s="51">
        <f t="shared" si="1"/>
        <v>46610</v>
      </c>
      <c r="M5" s="51">
        <f t="shared" si="1"/>
        <v>46611</v>
      </c>
      <c r="N5" s="51">
        <f t="shared" si="1"/>
        <v>46612</v>
      </c>
      <c r="O5" s="51">
        <f t="shared" si="1"/>
        <v>46613</v>
      </c>
      <c r="P5" s="51">
        <f t="shared" si="1"/>
        <v>46614</v>
      </c>
      <c r="Q5" s="51">
        <f t="shared" si="1"/>
        <v>46615</v>
      </c>
      <c r="R5" s="51">
        <f t="shared" si="1"/>
        <v>46616</v>
      </c>
      <c r="S5" s="51">
        <f t="shared" si="1"/>
        <v>46617</v>
      </c>
      <c r="T5" s="51">
        <f t="shared" si="1"/>
        <v>46618</v>
      </c>
      <c r="U5" s="51">
        <f t="shared" si="1"/>
        <v>46619</v>
      </c>
      <c r="V5" s="51">
        <f t="shared" si="1"/>
        <v>46620</v>
      </c>
      <c r="W5" s="51">
        <f t="shared" si="1"/>
        <v>46621</v>
      </c>
      <c r="X5" s="51">
        <f t="shared" si="1"/>
        <v>46622</v>
      </c>
      <c r="Y5" s="51">
        <f t="shared" si="1"/>
        <v>46623</v>
      </c>
      <c r="Z5" s="51">
        <f t="shared" si="1"/>
        <v>46624</v>
      </c>
      <c r="AA5" s="51">
        <f t="shared" si="1"/>
        <v>46625</v>
      </c>
      <c r="AB5" s="51">
        <f t="shared" si="1"/>
        <v>46626</v>
      </c>
      <c r="AC5" s="51">
        <f t="shared" si="1"/>
        <v>46627</v>
      </c>
      <c r="AD5" s="51">
        <f t="shared" si="1"/>
        <v>46628</v>
      </c>
      <c r="AE5" s="51">
        <f t="shared" si="1"/>
        <v>46629</v>
      </c>
      <c r="AF5" s="51">
        <f t="shared" si="1"/>
        <v>46630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IF(B$4="",Jul!BW6,IFERROR(VLOOKUP(B6,Schicht_Tabelle,12,0),-999))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IF(B$4="",Jul!DB6,IF(IFERROR(VLOOKUP(B6,Schicht_Tabelle,13,0),0)=1,Jul!DB6+1,0))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IF(B$4="",0,N(ROUND(24+IFERROR(VLOOKUP(B6,Schicht_Tabelle,16,0),99)-Jul!BW6,2)&lt;Min_Ruhe))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IF(B$4="",Jul!BW7,IFERROR(VLOOKUP(B7,Schicht_Tabelle,12,0),-999))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IF(B$4="",Jul!DB7,IF(IFERROR(VLOOKUP(B7,Schicht_Tabelle,13,0),0)=1,Jul!DB7+1,0))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IF(B$4="",0,N(ROUND(24+IFERROR(VLOOKUP(B7,Schicht_Tabelle,16,0),99)-Jul!BW7,2)&lt;Min_Ruhe))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IF(B$4="",Jul!BW8,IFERROR(VLOOKUP(B8,Schicht_Tabelle,12,0),-999))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IF(B$4="",Jul!DB8,IF(IFERROR(VLOOKUP(B8,Schicht_Tabelle,13,0),0)=1,Jul!DB8+1,0))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IF(B$4="",0,N(ROUND(24+IFERROR(VLOOKUP(B8,Schicht_Tabelle,16,0),99)-Jul!BW8,2)&lt;Min_Ruhe))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IF(B$4="",Jul!BW9,IFERROR(VLOOKUP(B9,Schicht_Tabelle,12,0),-999))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IF(B$4="",Jul!DB9,IF(IFERROR(VLOOKUP(B9,Schicht_Tabelle,13,0),0)=1,Jul!DB9+1,0))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IF(B$4="",0,N(ROUND(24+IFERROR(VLOOKUP(B9,Schicht_Tabelle,16,0),99)-Jul!BW9,2)&lt;Min_Ruhe))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IF(B$4="",Jul!BW10,IFERROR(VLOOKUP(B10,Schicht_Tabelle,12,0),-999))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IF(B$4="",Jul!DB10,IF(IFERROR(VLOOKUP(B10,Schicht_Tabelle,13,0),0)=1,Jul!DB10+1,0))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IF(B$4="",0,N(ROUND(24+IFERROR(VLOOKUP(B10,Schicht_Tabelle,16,0),99)-Jul!BW10,2)&lt;Min_Ruhe))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IF(B$4="",Jul!BW11,IFERROR(VLOOKUP(B11,Schicht_Tabelle,12,0),-999))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IF(B$4="",Jul!DB11,IF(IFERROR(VLOOKUP(B11,Schicht_Tabelle,13,0),0)=1,Jul!DB11+1,0))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IF(B$4="",0,N(ROUND(24+IFERROR(VLOOKUP(B11,Schicht_Tabelle,16,0),99)-Jul!BW11,2)&lt;Min_Ruhe))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IF(B$4="",Jul!BW12,IFERROR(VLOOKUP(B12,Schicht_Tabelle,12,0),-999))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IF(B$4="",Jul!DB12,IF(IFERROR(VLOOKUP(B12,Schicht_Tabelle,13,0),0)=1,Jul!DB12+1,0))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IF(B$4="",0,N(ROUND(24+IFERROR(VLOOKUP(B12,Schicht_Tabelle,16,0),99)-Jul!BW12,2)&lt;Min_Ruhe))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IF(B$4="",Jul!BW13,IFERROR(VLOOKUP(B13,Schicht_Tabelle,12,0),-999))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IF(B$4="",Jul!DB13,IF(IFERROR(VLOOKUP(B13,Schicht_Tabelle,13,0),0)=1,Jul!DB13+1,0))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IF(B$4="",0,N(ROUND(24+IFERROR(VLOOKUP(B13,Schicht_Tabelle,16,0),99)-Jul!BW13,2)&lt;Min_Ruhe))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IF(B$4="",Jul!BW14,IFERROR(VLOOKUP(B14,Schicht_Tabelle,12,0),-999))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IF(B$4="",Jul!DB14,IF(IFERROR(VLOOKUP(B14,Schicht_Tabelle,13,0),0)=1,Jul!DB14+1,0))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IF(B$4="",0,N(ROUND(24+IFERROR(VLOOKUP(B14,Schicht_Tabelle,16,0),99)-Jul!BW14,2)&lt;Min_Ruhe))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IF(B$4="",Jul!BW15,IFERROR(VLOOKUP(B15,Schicht_Tabelle,12,0),-999))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IF(B$4="",Jul!DB15,IF(IFERROR(VLOOKUP(B15,Schicht_Tabelle,13,0),0)=1,Jul!DB15+1,0))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IF(B$4="",0,N(ROUND(24+IFERROR(VLOOKUP(B15,Schicht_Tabelle,16,0),99)-Jul!BW15,2)&lt;Min_Ruhe))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IF(B$4="",Jul!BW16,IFERROR(VLOOKUP(B16,Schicht_Tabelle,12,0),-999))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IF(B$4="",Jul!DB16,IF(IFERROR(VLOOKUP(B16,Schicht_Tabelle,13,0),0)=1,Jul!DB16+1,0))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IF(B$4="",0,N(ROUND(24+IFERROR(VLOOKUP(B16,Schicht_Tabelle,16,0),99)-Jul!BW16,2)&lt;Min_Ruhe))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IF(B$4="",Jul!BW17,IFERROR(VLOOKUP(B17,Schicht_Tabelle,12,0),-999))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IF(B$4="",Jul!DB17,IF(IFERROR(VLOOKUP(B17,Schicht_Tabelle,13,0),0)=1,Jul!DB17+1,0))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IF(B$4="",0,N(ROUND(24+IFERROR(VLOOKUP(B17,Schicht_Tabelle,16,0),99)-Jul!BW17,2)&lt;Min_Ruhe))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IF(B$4="",Jul!BW18,IFERROR(VLOOKUP(B18,Schicht_Tabelle,12,0),-999))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IF(B$4="",Jul!DB18,IF(IFERROR(VLOOKUP(B18,Schicht_Tabelle,13,0),0)=1,Jul!DB18+1,0))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IF(B$4="",0,N(ROUND(24+IFERROR(VLOOKUP(B18,Schicht_Tabelle,16,0),99)-Jul!BW18,2)&lt;Min_Ruhe))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IF(B$4="",Jul!BW19,IFERROR(VLOOKUP(B19,Schicht_Tabelle,12,0),-999))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IF(B$4="",Jul!DB19,IF(IFERROR(VLOOKUP(B19,Schicht_Tabelle,13,0),0)=1,Jul!DB19+1,0))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IF(B$4="",0,N(ROUND(24+IFERROR(VLOOKUP(B19,Schicht_Tabelle,16,0),99)-Jul!BW19,2)&lt;Min_Ruhe))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IF(B$4="",Jul!BW20,IFERROR(VLOOKUP(B20,Schicht_Tabelle,12,0),-999))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IF(B$4="",Jul!DB20,IF(IFERROR(VLOOKUP(B20,Schicht_Tabelle,13,0),0)=1,Jul!DB20+1,0))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IF(B$4="",0,N(ROUND(24+IFERROR(VLOOKUP(B20,Schicht_Tabelle,16,0),99)-Jul!BW20,2)&lt;Min_Ruhe))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IF(B$4="",Jul!BW21,IFERROR(VLOOKUP(B21,Schicht_Tabelle,12,0),-999))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IF(B$4="",Jul!DB21,IF(IFERROR(VLOOKUP(B21,Schicht_Tabelle,13,0),0)=1,Jul!DB21+1,0))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IF(B$4="",0,N(ROUND(24+IFERROR(VLOOKUP(B21,Schicht_Tabelle,16,0),99)-Jul!BW21,2)&lt;Min_Ruhe))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IF(B$4="",Jul!BW22,IFERROR(VLOOKUP(B22,Schicht_Tabelle,12,0),-999))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IF(B$4="",Jul!DB22,IF(IFERROR(VLOOKUP(B22,Schicht_Tabelle,13,0),0)=1,Jul!DB22+1,0))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IF(B$4="",0,N(ROUND(24+IFERROR(VLOOKUP(B22,Schicht_Tabelle,16,0),99)-Jul!BW22,2)&lt;Min_Ruhe))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IF(B$4="",Jul!BW23,IFERROR(VLOOKUP(B23,Schicht_Tabelle,12,0),-999))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IF(B$4="",Jul!DB23,IF(IFERROR(VLOOKUP(B23,Schicht_Tabelle,13,0),0)=1,Jul!DB23+1,0))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IF(B$4="",0,N(ROUND(24+IFERROR(VLOOKUP(B23,Schicht_Tabelle,16,0),99)-Jul!BW23,2)&lt;Min_Ruhe))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IF(B$4="",Jul!BW24,IFERROR(VLOOKUP(B24,Schicht_Tabelle,12,0),-999))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IF(B$4="",Jul!DB24,IF(IFERROR(VLOOKUP(B24,Schicht_Tabelle,13,0),0)=1,Jul!DB24+1,0))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IF(B$4="",0,N(ROUND(24+IFERROR(VLOOKUP(B24,Schicht_Tabelle,16,0),99)-Jul!BW24,2)&lt;Min_Ruhe))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IF(B$4="",Jul!BW25,IFERROR(VLOOKUP(B25,Schicht_Tabelle,12,0),-999))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IF(B$4="",Jul!DB25,IF(IFERROR(VLOOKUP(B25,Schicht_Tabelle,13,0),0)=1,Jul!DB25+1,0))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IF(B$4="",0,N(ROUND(24+IFERROR(VLOOKUP(B25,Schicht_Tabelle,16,0),99)-Jul!BW25,2)&lt;Min_Ruhe))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IF(B$4="",Jul!BW26,IFERROR(VLOOKUP(B26,Schicht_Tabelle,12,0),-999))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IF(B$4="",Jul!DB26,IF(IFERROR(VLOOKUP(B26,Schicht_Tabelle,13,0),0)=1,Jul!DB26+1,0))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IF(B$4="",0,N(ROUND(24+IFERROR(VLOOKUP(B26,Schicht_Tabelle,16,0),99)-Jul!BW26,2)&lt;Min_Ruhe))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IF(B$4="",Jul!BW27,IFERROR(VLOOKUP(B27,Schicht_Tabelle,12,0),-999))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IF(B$4="",Jul!DB27,IF(IFERROR(VLOOKUP(B27,Schicht_Tabelle,13,0),0)=1,Jul!DB27+1,0))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IF(B$4="",0,N(ROUND(24+IFERROR(VLOOKUP(B27,Schicht_Tabelle,16,0),99)-Jul!BW27,2)&lt;Min_Ruhe))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IF(B$4="",Jul!BW28,IFERROR(VLOOKUP(B28,Schicht_Tabelle,12,0),-999))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IF(B$4="",Jul!DB28,IF(IFERROR(VLOOKUP(B28,Schicht_Tabelle,13,0),0)=1,Jul!DB28+1,0))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IF(B$4="",0,N(ROUND(24+IFERROR(VLOOKUP(B28,Schicht_Tabelle,16,0),99)-Jul!BW28,2)&lt;Min_Ruhe))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IF(B$4="",Jul!BW29,IFERROR(VLOOKUP(B29,Schicht_Tabelle,12,0),-999))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IF(B$4="",Jul!DB29,IF(IFERROR(VLOOKUP(B29,Schicht_Tabelle,13,0),0)=1,Jul!DB29+1,0))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IF(B$4="",0,N(ROUND(24+IFERROR(VLOOKUP(B29,Schicht_Tabelle,16,0),99)-Jul!BW29,2)&lt;Min_Ruhe))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IF(B$4="",Jul!BW30,IFERROR(VLOOKUP(B30,Schicht_Tabelle,12,0),-999))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IF(B$4="",Jul!DB30,IF(IFERROR(VLOOKUP(B30,Schicht_Tabelle,13,0),0)=1,Jul!DB30+1,0))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IF(B$4="",0,N(ROUND(24+IFERROR(VLOOKUP(B30,Schicht_Tabelle,16,0),99)-Jul!BW30,2)&lt;Min_Ruhe))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1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0</v>
      </c>
      <c r="I42">
        <f t="shared" si="17"/>
        <v>1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0</v>
      </c>
      <c r="P42">
        <f t="shared" si="17"/>
        <v>1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0</v>
      </c>
      <c r="W42">
        <f t="shared" si="17"/>
        <v>1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0</v>
      </c>
      <c r="AD42">
        <f t="shared" si="17"/>
        <v>1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0</v>
      </c>
      <c r="C43">
        <f t="shared" si="18"/>
        <v>1</v>
      </c>
      <c r="D43">
        <f t="shared" si="18"/>
        <v>1</v>
      </c>
      <c r="E43">
        <f t="shared" si="18"/>
        <v>1</v>
      </c>
      <c r="F43">
        <f t="shared" si="18"/>
        <v>1</v>
      </c>
      <c r="G43">
        <f t="shared" si="18"/>
        <v>1</v>
      </c>
      <c r="H43">
        <f t="shared" si="18"/>
        <v>0</v>
      </c>
      <c r="I43">
        <f t="shared" si="18"/>
        <v>0</v>
      </c>
      <c r="J43">
        <f t="shared" si="18"/>
        <v>1</v>
      </c>
      <c r="K43">
        <f t="shared" si="18"/>
        <v>1</v>
      </c>
      <c r="L43">
        <f t="shared" si="18"/>
        <v>1</v>
      </c>
      <c r="M43">
        <f t="shared" si="18"/>
        <v>1</v>
      </c>
      <c r="N43">
        <f t="shared" si="18"/>
        <v>1</v>
      </c>
      <c r="O43">
        <f t="shared" si="18"/>
        <v>0</v>
      </c>
      <c r="P43">
        <f t="shared" si="18"/>
        <v>0</v>
      </c>
      <c r="Q43">
        <f t="shared" si="18"/>
        <v>1</v>
      </c>
      <c r="R43">
        <f t="shared" si="18"/>
        <v>1</v>
      </c>
      <c r="S43">
        <f t="shared" si="18"/>
        <v>1</v>
      </c>
      <c r="T43">
        <f t="shared" si="18"/>
        <v>1</v>
      </c>
      <c r="U43">
        <f t="shared" si="18"/>
        <v>1</v>
      </c>
      <c r="V43">
        <f t="shared" si="18"/>
        <v>0</v>
      </c>
      <c r="W43">
        <f t="shared" si="18"/>
        <v>0</v>
      </c>
      <c r="X43">
        <f t="shared" si="18"/>
        <v>1</v>
      </c>
      <c r="Y43">
        <f t="shared" si="18"/>
        <v>1</v>
      </c>
      <c r="Z43">
        <f t="shared" si="18"/>
        <v>1</v>
      </c>
      <c r="AA43">
        <f t="shared" si="18"/>
        <v>1</v>
      </c>
      <c r="AB43">
        <f t="shared" si="18"/>
        <v>1</v>
      </c>
      <c r="AC43">
        <f t="shared" si="18"/>
        <v>0</v>
      </c>
      <c r="AD43">
        <f t="shared" si="18"/>
        <v>0</v>
      </c>
      <c r="AE43">
        <f t="shared" si="18"/>
        <v>1</v>
      </c>
      <c r="AF43">
        <f t="shared" si="18"/>
        <v>1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100" priority="17">
      <formula>B$4=""</formula>
    </cfRule>
    <cfRule type="expression" dxfId="99" priority="18">
      <formula>B$44=1</formula>
    </cfRule>
    <cfRule type="expression" dxfId="98" priority="19">
      <formula>AND(B$4&lt;&gt;"",WEEKDAY(B$4,2)&gt;5)</formula>
    </cfRule>
  </conditionalFormatting>
  <conditionalFormatting sqref="B6:AF30">
    <cfRule type="expression" dxfId="97" priority="1" stopIfTrue="1">
      <formula>DC6=1</formula>
    </cfRule>
    <cfRule type="expression" dxfId="96" priority="2" stopIfTrue="1">
      <formula>AND(B$4&lt;&gt;"",BX6&gt;Max_Folge)</formula>
    </cfRule>
    <cfRule type="expression" dxfId="95" priority="3" stopIfTrue="1">
      <formula>AND(B6&lt;&gt;"",B6=INDEX(Kuerzel_Liste,1))</formula>
    </cfRule>
    <cfRule type="expression" dxfId="94" priority="4" stopIfTrue="1">
      <formula>AND(B6&lt;&gt;"",B6=INDEX(Kuerzel_Liste,2))</formula>
    </cfRule>
    <cfRule type="expression" dxfId="93" priority="5" stopIfTrue="1">
      <formula>AND(B6&lt;&gt;"",B6=INDEX(Kuerzel_Liste,3))</formula>
    </cfRule>
    <cfRule type="expression" dxfId="92" priority="6" stopIfTrue="1">
      <formula>AND(B6&lt;&gt;"",B6=INDEX(Kuerzel_Liste,4))</formula>
    </cfRule>
    <cfRule type="expression" dxfId="91" priority="7" stopIfTrue="1">
      <formula>AND(B6&lt;&gt;"",B6=INDEX(Kuerzel_Liste,5))</formula>
    </cfRule>
    <cfRule type="expression" dxfId="90" priority="8" stopIfTrue="1">
      <formula>AND(B6&lt;&gt;"",B6=INDEX(Kuerzel_Liste,6))</formula>
    </cfRule>
    <cfRule type="expression" dxfId="89" priority="9" stopIfTrue="1">
      <formula>AND(B6&lt;&gt;"",B6=INDEX(Kuerzel_Liste,7))</formula>
    </cfRule>
    <cfRule type="expression" dxfId="88" priority="10" stopIfTrue="1">
      <formula>AND(B6&lt;&gt;"",B6=INDEX(Kuerzel_Liste,8))</formula>
    </cfRule>
    <cfRule type="expression" dxfId="87" priority="11" stopIfTrue="1">
      <formula>AND(B6&lt;&gt;"",B6=INDEX(Kuerzel_Liste,9))</formula>
    </cfRule>
    <cfRule type="expression" dxfId="86" priority="12" stopIfTrue="1">
      <formula>AND(B6&lt;&gt;"",B6=INDEX(Kuerzel_Liste,10))</formula>
    </cfRule>
    <cfRule type="expression" dxfId="85" priority="13" stopIfTrue="1">
      <formula>AND(B6&lt;&gt;"",B6=INDEX(Kuerzel_Liste,11))</formula>
    </cfRule>
    <cfRule type="expression" dxfId="84" priority="14" stopIfTrue="1">
      <formula>AND(B6&lt;&gt;"",B6=INDEX(Kuerzel_Liste,12))</formula>
    </cfRule>
  </conditionalFormatting>
  <conditionalFormatting sqref="B33:AF37">
    <cfRule type="expression" dxfId="83" priority="15" stopIfTrue="1">
      <formula>AND(ISNUMBER(B33),COUNTA(B$6:B$30)&gt;0,B33&lt;IF(B$43=1,$AH33,$AI33))</formula>
    </cfRule>
    <cfRule type="expression" dxfId="82" priority="16" stopIfTrue="1">
      <formula>AND(ISNUMBER(B33),COUNTA(B$6:B$30)&gt;0,IF(B$43=1,$AH33,$AI33)&gt;0,B33&gt;=IF(B$43=1,$AH33,$AI33))</formula>
    </cfRule>
  </conditionalFormatting>
  <conditionalFormatting sqref="AQ6:AQ30">
    <cfRule type="expression" dxfId="8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A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September "&amp;Jahr&amp;IF(Firma="",""," · "&amp;Firma)</f>
        <v>Schichtplan September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22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35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>
        <f t="shared" si="0"/>
        <v>36</v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>
        <f t="shared" si="0"/>
        <v>37</v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>
        <f t="shared" si="0"/>
        <v>38</v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>
        <f t="shared" si="0"/>
        <v>39</v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IF(MONTH(DATE(Jahr,9,1))=9,DATE(Jahr,9,1),"")</f>
        <v>46631</v>
      </c>
      <c r="C4" s="48">
        <f>IF(MONTH(DATE(Jahr,9,2))=9,DATE(Jahr,9,2),"")</f>
        <v>46632</v>
      </c>
      <c r="D4" s="48">
        <f>IF(MONTH(DATE(Jahr,9,3))=9,DATE(Jahr,9,3),"")</f>
        <v>46633</v>
      </c>
      <c r="E4" s="48">
        <f>IF(MONTH(DATE(Jahr,9,4))=9,DATE(Jahr,9,4),"")</f>
        <v>46634</v>
      </c>
      <c r="F4" s="48">
        <f>IF(MONTH(DATE(Jahr,9,5))=9,DATE(Jahr,9,5),"")</f>
        <v>46635</v>
      </c>
      <c r="G4" s="48">
        <f>IF(MONTH(DATE(Jahr,9,6))=9,DATE(Jahr,9,6),"")</f>
        <v>46636</v>
      </c>
      <c r="H4" s="48">
        <f>IF(MONTH(DATE(Jahr,9,7))=9,DATE(Jahr,9,7),"")</f>
        <v>46637</v>
      </c>
      <c r="I4" s="48">
        <f>IF(MONTH(DATE(Jahr,9,8))=9,DATE(Jahr,9,8),"")</f>
        <v>46638</v>
      </c>
      <c r="J4" s="48">
        <f>IF(MONTH(DATE(Jahr,9,9))=9,DATE(Jahr,9,9),"")</f>
        <v>46639</v>
      </c>
      <c r="K4" s="48">
        <f>IF(MONTH(DATE(Jahr,9,10))=9,DATE(Jahr,9,10),"")</f>
        <v>46640</v>
      </c>
      <c r="L4" s="48">
        <f>IF(MONTH(DATE(Jahr,9,11))=9,DATE(Jahr,9,11),"")</f>
        <v>46641</v>
      </c>
      <c r="M4" s="48">
        <f>IF(MONTH(DATE(Jahr,9,12))=9,DATE(Jahr,9,12),"")</f>
        <v>46642</v>
      </c>
      <c r="N4" s="48">
        <f>IF(MONTH(DATE(Jahr,9,13))=9,DATE(Jahr,9,13),"")</f>
        <v>46643</v>
      </c>
      <c r="O4" s="48">
        <f>IF(MONTH(DATE(Jahr,9,14))=9,DATE(Jahr,9,14),"")</f>
        <v>46644</v>
      </c>
      <c r="P4" s="48">
        <f>IF(MONTH(DATE(Jahr,9,15))=9,DATE(Jahr,9,15),"")</f>
        <v>46645</v>
      </c>
      <c r="Q4" s="48">
        <f>IF(MONTH(DATE(Jahr,9,16))=9,DATE(Jahr,9,16),"")</f>
        <v>46646</v>
      </c>
      <c r="R4" s="48">
        <f>IF(MONTH(DATE(Jahr,9,17))=9,DATE(Jahr,9,17),"")</f>
        <v>46647</v>
      </c>
      <c r="S4" s="48">
        <f>IF(MONTH(DATE(Jahr,9,18))=9,DATE(Jahr,9,18),"")</f>
        <v>46648</v>
      </c>
      <c r="T4" s="48">
        <f>IF(MONTH(DATE(Jahr,9,19))=9,DATE(Jahr,9,19),"")</f>
        <v>46649</v>
      </c>
      <c r="U4" s="48">
        <f>IF(MONTH(DATE(Jahr,9,20))=9,DATE(Jahr,9,20),"")</f>
        <v>46650</v>
      </c>
      <c r="V4" s="48">
        <f>IF(MONTH(DATE(Jahr,9,21))=9,DATE(Jahr,9,21),"")</f>
        <v>46651</v>
      </c>
      <c r="W4" s="48">
        <f>IF(MONTH(DATE(Jahr,9,22))=9,DATE(Jahr,9,22),"")</f>
        <v>46652</v>
      </c>
      <c r="X4" s="48">
        <f>IF(MONTH(DATE(Jahr,9,23))=9,DATE(Jahr,9,23),"")</f>
        <v>46653</v>
      </c>
      <c r="Y4" s="48">
        <f>IF(MONTH(DATE(Jahr,9,24))=9,DATE(Jahr,9,24),"")</f>
        <v>46654</v>
      </c>
      <c r="Z4" s="48">
        <f>IF(MONTH(DATE(Jahr,9,25))=9,DATE(Jahr,9,25),"")</f>
        <v>46655</v>
      </c>
      <c r="AA4" s="48">
        <f>IF(MONTH(DATE(Jahr,9,26))=9,DATE(Jahr,9,26),"")</f>
        <v>46656</v>
      </c>
      <c r="AB4" s="48">
        <f>IF(MONTH(DATE(Jahr,9,27))=9,DATE(Jahr,9,27),"")</f>
        <v>46657</v>
      </c>
      <c r="AC4" s="48">
        <f>IF(MONTH(DATE(Jahr,9,28))=9,DATE(Jahr,9,28),"")</f>
        <v>46658</v>
      </c>
      <c r="AD4" s="48">
        <f>IF(MONTH(DATE(Jahr,9,29))=9,DATE(Jahr,9,29),"")</f>
        <v>46659</v>
      </c>
      <c r="AE4" s="48">
        <f>IF(MONTH(DATE(Jahr,9,30))=9,DATE(Jahr,9,30),"")</f>
        <v>46660</v>
      </c>
      <c r="AF4" s="48" t="str">
        <f>IF(MONTH(DATE(Jahr,9,31))=9,DATE(Jahr,9,31),"")</f>
        <v/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46631</v>
      </c>
      <c r="C5" s="51">
        <f t="shared" si="1"/>
        <v>46632</v>
      </c>
      <c r="D5" s="51">
        <f t="shared" si="1"/>
        <v>46633</v>
      </c>
      <c r="E5" s="51">
        <f t="shared" si="1"/>
        <v>46634</v>
      </c>
      <c r="F5" s="51">
        <f t="shared" si="1"/>
        <v>46635</v>
      </c>
      <c r="G5" s="51">
        <f t="shared" si="1"/>
        <v>46636</v>
      </c>
      <c r="H5" s="51">
        <f t="shared" si="1"/>
        <v>46637</v>
      </c>
      <c r="I5" s="51">
        <f t="shared" si="1"/>
        <v>46638</v>
      </c>
      <c r="J5" s="51">
        <f t="shared" si="1"/>
        <v>46639</v>
      </c>
      <c r="K5" s="51">
        <f t="shared" si="1"/>
        <v>46640</v>
      </c>
      <c r="L5" s="51">
        <f t="shared" si="1"/>
        <v>46641</v>
      </c>
      <c r="M5" s="51">
        <f t="shared" si="1"/>
        <v>46642</v>
      </c>
      <c r="N5" s="51">
        <f t="shared" si="1"/>
        <v>46643</v>
      </c>
      <c r="O5" s="51">
        <f t="shared" si="1"/>
        <v>46644</v>
      </c>
      <c r="P5" s="51">
        <f t="shared" si="1"/>
        <v>46645</v>
      </c>
      <c r="Q5" s="51">
        <f t="shared" si="1"/>
        <v>46646</v>
      </c>
      <c r="R5" s="51">
        <f t="shared" si="1"/>
        <v>46647</v>
      </c>
      <c r="S5" s="51">
        <f t="shared" si="1"/>
        <v>46648</v>
      </c>
      <c r="T5" s="51">
        <f t="shared" si="1"/>
        <v>46649</v>
      </c>
      <c r="U5" s="51">
        <f t="shared" si="1"/>
        <v>46650</v>
      </c>
      <c r="V5" s="51">
        <f t="shared" si="1"/>
        <v>46651</v>
      </c>
      <c r="W5" s="51">
        <f t="shared" si="1"/>
        <v>46652</v>
      </c>
      <c r="X5" s="51">
        <f t="shared" si="1"/>
        <v>46653</v>
      </c>
      <c r="Y5" s="51">
        <f t="shared" si="1"/>
        <v>46654</v>
      </c>
      <c r="Z5" s="51">
        <f t="shared" si="1"/>
        <v>46655</v>
      </c>
      <c r="AA5" s="51">
        <f t="shared" si="1"/>
        <v>46656</v>
      </c>
      <c r="AB5" s="51">
        <f t="shared" si="1"/>
        <v>46657</v>
      </c>
      <c r="AC5" s="51">
        <f t="shared" si="1"/>
        <v>46658</v>
      </c>
      <c r="AD5" s="51">
        <f t="shared" si="1"/>
        <v>46659</v>
      </c>
      <c r="AE5" s="51">
        <f t="shared" si="1"/>
        <v>46660</v>
      </c>
      <c r="AF5" s="51" t="str">
        <f t="shared" si="1"/>
        <v/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IF(B$4="",Aug!BW6,IFERROR(VLOOKUP(B6,Schicht_Tabelle,12,0),-999))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IF(B$4="",Aug!DB6,IF(IFERROR(VLOOKUP(B6,Schicht_Tabelle,13,0),0)=1,Aug!DB6+1,0))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IF(B$4="",0,N(ROUND(24+IFERROR(VLOOKUP(B6,Schicht_Tabelle,16,0),99)-Aug!BW6,2)&lt;Min_Ruhe))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IF(B$4="",Aug!BW7,IFERROR(VLOOKUP(B7,Schicht_Tabelle,12,0),-999))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IF(B$4="",Aug!DB7,IF(IFERROR(VLOOKUP(B7,Schicht_Tabelle,13,0),0)=1,Aug!DB7+1,0))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IF(B$4="",0,N(ROUND(24+IFERROR(VLOOKUP(B7,Schicht_Tabelle,16,0),99)-Aug!BW7,2)&lt;Min_Ruhe))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IF(B$4="",Aug!BW8,IFERROR(VLOOKUP(B8,Schicht_Tabelle,12,0),-999))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IF(B$4="",Aug!DB8,IF(IFERROR(VLOOKUP(B8,Schicht_Tabelle,13,0),0)=1,Aug!DB8+1,0))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IF(B$4="",0,N(ROUND(24+IFERROR(VLOOKUP(B8,Schicht_Tabelle,16,0),99)-Aug!BW8,2)&lt;Min_Ruhe))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IF(B$4="",Aug!BW9,IFERROR(VLOOKUP(B9,Schicht_Tabelle,12,0),-999))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IF(B$4="",Aug!DB9,IF(IFERROR(VLOOKUP(B9,Schicht_Tabelle,13,0),0)=1,Aug!DB9+1,0))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IF(B$4="",0,N(ROUND(24+IFERROR(VLOOKUP(B9,Schicht_Tabelle,16,0),99)-Aug!BW9,2)&lt;Min_Ruhe))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IF(B$4="",Aug!BW10,IFERROR(VLOOKUP(B10,Schicht_Tabelle,12,0),-999))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IF(B$4="",Aug!DB10,IF(IFERROR(VLOOKUP(B10,Schicht_Tabelle,13,0),0)=1,Aug!DB10+1,0))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IF(B$4="",0,N(ROUND(24+IFERROR(VLOOKUP(B10,Schicht_Tabelle,16,0),99)-Aug!BW10,2)&lt;Min_Ruhe))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IF(B$4="",Aug!BW11,IFERROR(VLOOKUP(B11,Schicht_Tabelle,12,0),-999))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IF(B$4="",Aug!DB11,IF(IFERROR(VLOOKUP(B11,Schicht_Tabelle,13,0),0)=1,Aug!DB11+1,0))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IF(B$4="",0,N(ROUND(24+IFERROR(VLOOKUP(B11,Schicht_Tabelle,16,0),99)-Aug!BW11,2)&lt;Min_Ruhe))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IF(B$4="",Aug!BW12,IFERROR(VLOOKUP(B12,Schicht_Tabelle,12,0),-999))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IF(B$4="",Aug!DB12,IF(IFERROR(VLOOKUP(B12,Schicht_Tabelle,13,0),0)=1,Aug!DB12+1,0))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IF(B$4="",0,N(ROUND(24+IFERROR(VLOOKUP(B12,Schicht_Tabelle,16,0),99)-Aug!BW12,2)&lt;Min_Ruhe))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IF(B$4="",Aug!BW13,IFERROR(VLOOKUP(B13,Schicht_Tabelle,12,0),-999))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IF(B$4="",Aug!DB13,IF(IFERROR(VLOOKUP(B13,Schicht_Tabelle,13,0),0)=1,Aug!DB13+1,0))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IF(B$4="",0,N(ROUND(24+IFERROR(VLOOKUP(B13,Schicht_Tabelle,16,0),99)-Aug!BW13,2)&lt;Min_Ruhe))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IF(B$4="",Aug!BW14,IFERROR(VLOOKUP(B14,Schicht_Tabelle,12,0),-999))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IF(B$4="",Aug!DB14,IF(IFERROR(VLOOKUP(B14,Schicht_Tabelle,13,0),0)=1,Aug!DB14+1,0))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IF(B$4="",0,N(ROUND(24+IFERROR(VLOOKUP(B14,Schicht_Tabelle,16,0),99)-Aug!BW14,2)&lt;Min_Ruhe))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IF(B$4="",Aug!BW15,IFERROR(VLOOKUP(B15,Schicht_Tabelle,12,0),-999))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IF(B$4="",Aug!DB15,IF(IFERROR(VLOOKUP(B15,Schicht_Tabelle,13,0),0)=1,Aug!DB15+1,0))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IF(B$4="",0,N(ROUND(24+IFERROR(VLOOKUP(B15,Schicht_Tabelle,16,0),99)-Aug!BW15,2)&lt;Min_Ruhe))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IF(B$4="",Aug!BW16,IFERROR(VLOOKUP(B16,Schicht_Tabelle,12,0),-999))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IF(B$4="",Aug!DB16,IF(IFERROR(VLOOKUP(B16,Schicht_Tabelle,13,0),0)=1,Aug!DB16+1,0))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IF(B$4="",0,N(ROUND(24+IFERROR(VLOOKUP(B16,Schicht_Tabelle,16,0),99)-Aug!BW16,2)&lt;Min_Ruhe))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IF(B$4="",Aug!BW17,IFERROR(VLOOKUP(B17,Schicht_Tabelle,12,0),-999))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IF(B$4="",Aug!DB17,IF(IFERROR(VLOOKUP(B17,Schicht_Tabelle,13,0),0)=1,Aug!DB17+1,0))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IF(B$4="",0,N(ROUND(24+IFERROR(VLOOKUP(B17,Schicht_Tabelle,16,0),99)-Aug!BW17,2)&lt;Min_Ruhe))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IF(B$4="",Aug!BW18,IFERROR(VLOOKUP(B18,Schicht_Tabelle,12,0),-999))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IF(B$4="",Aug!DB18,IF(IFERROR(VLOOKUP(B18,Schicht_Tabelle,13,0),0)=1,Aug!DB18+1,0))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IF(B$4="",0,N(ROUND(24+IFERROR(VLOOKUP(B18,Schicht_Tabelle,16,0),99)-Aug!BW18,2)&lt;Min_Ruhe))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IF(B$4="",Aug!BW19,IFERROR(VLOOKUP(B19,Schicht_Tabelle,12,0),-999))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IF(B$4="",Aug!DB19,IF(IFERROR(VLOOKUP(B19,Schicht_Tabelle,13,0),0)=1,Aug!DB19+1,0))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IF(B$4="",0,N(ROUND(24+IFERROR(VLOOKUP(B19,Schicht_Tabelle,16,0),99)-Aug!BW19,2)&lt;Min_Ruhe))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IF(B$4="",Aug!BW20,IFERROR(VLOOKUP(B20,Schicht_Tabelle,12,0),-999))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IF(B$4="",Aug!DB20,IF(IFERROR(VLOOKUP(B20,Schicht_Tabelle,13,0),0)=1,Aug!DB20+1,0))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IF(B$4="",0,N(ROUND(24+IFERROR(VLOOKUP(B20,Schicht_Tabelle,16,0),99)-Aug!BW20,2)&lt;Min_Ruhe))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IF(B$4="",Aug!BW21,IFERROR(VLOOKUP(B21,Schicht_Tabelle,12,0),-999))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IF(B$4="",Aug!DB21,IF(IFERROR(VLOOKUP(B21,Schicht_Tabelle,13,0),0)=1,Aug!DB21+1,0))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IF(B$4="",0,N(ROUND(24+IFERROR(VLOOKUP(B21,Schicht_Tabelle,16,0),99)-Aug!BW21,2)&lt;Min_Ruhe))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IF(B$4="",Aug!BW22,IFERROR(VLOOKUP(B22,Schicht_Tabelle,12,0),-999))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IF(B$4="",Aug!DB22,IF(IFERROR(VLOOKUP(B22,Schicht_Tabelle,13,0),0)=1,Aug!DB22+1,0))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IF(B$4="",0,N(ROUND(24+IFERROR(VLOOKUP(B22,Schicht_Tabelle,16,0),99)-Aug!BW22,2)&lt;Min_Ruhe))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IF(B$4="",Aug!BW23,IFERROR(VLOOKUP(B23,Schicht_Tabelle,12,0),-999))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IF(B$4="",Aug!DB23,IF(IFERROR(VLOOKUP(B23,Schicht_Tabelle,13,0),0)=1,Aug!DB23+1,0))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IF(B$4="",0,N(ROUND(24+IFERROR(VLOOKUP(B23,Schicht_Tabelle,16,0),99)-Aug!BW23,2)&lt;Min_Ruhe))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IF(B$4="",Aug!BW24,IFERROR(VLOOKUP(B24,Schicht_Tabelle,12,0),-999))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IF(B$4="",Aug!DB24,IF(IFERROR(VLOOKUP(B24,Schicht_Tabelle,13,0),0)=1,Aug!DB24+1,0))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IF(B$4="",0,N(ROUND(24+IFERROR(VLOOKUP(B24,Schicht_Tabelle,16,0),99)-Aug!BW24,2)&lt;Min_Ruhe))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IF(B$4="",Aug!BW25,IFERROR(VLOOKUP(B25,Schicht_Tabelle,12,0),-999))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IF(B$4="",Aug!DB25,IF(IFERROR(VLOOKUP(B25,Schicht_Tabelle,13,0),0)=1,Aug!DB25+1,0))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IF(B$4="",0,N(ROUND(24+IFERROR(VLOOKUP(B25,Schicht_Tabelle,16,0),99)-Aug!BW25,2)&lt;Min_Ruhe))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IF(B$4="",Aug!BW26,IFERROR(VLOOKUP(B26,Schicht_Tabelle,12,0),-999))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IF(B$4="",Aug!DB26,IF(IFERROR(VLOOKUP(B26,Schicht_Tabelle,13,0),0)=1,Aug!DB26+1,0))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IF(B$4="",0,N(ROUND(24+IFERROR(VLOOKUP(B26,Schicht_Tabelle,16,0),99)-Aug!BW26,2)&lt;Min_Ruhe))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IF(B$4="",Aug!BW27,IFERROR(VLOOKUP(B27,Schicht_Tabelle,12,0),-999))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IF(B$4="",Aug!DB27,IF(IFERROR(VLOOKUP(B27,Schicht_Tabelle,13,0),0)=1,Aug!DB27+1,0))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IF(B$4="",0,N(ROUND(24+IFERROR(VLOOKUP(B27,Schicht_Tabelle,16,0),99)-Aug!BW27,2)&lt;Min_Ruhe))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IF(B$4="",Aug!BW28,IFERROR(VLOOKUP(B28,Schicht_Tabelle,12,0),-999))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IF(B$4="",Aug!DB28,IF(IFERROR(VLOOKUP(B28,Schicht_Tabelle,13,0),0)=1,Aug!DB28+1,0))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IF(B$4="",0,N(ROUND(24+IFERROR(VLOOKUP(B28,Schicht_Tabelle,16,0),99)-Aug!BW28,2)&lt;Min_Ruhe))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IF(B$4="",Aug!BW29,IFERROR(VLOOKUP(B29,Schicht_Tabelle,12,0),-999))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IF(B$4="",Aug!DB29,IF(IFERROR(VLOOKUP(B29,Schicht_Tabelle,13,0),0)=1,Aug!DB29+1,0))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IF(B$4="",0,N(ROUND(24+IFERROR(VLOOKUP(B29,Schicht_Tabelle,16,0),99)-Aug!BW29,2)&lt;Min_Ruhe))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IF(B$4="",Aug!BW30,IFERROR(VLOOKUP(B30,Schicht_Tabelle,12,0),-999))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IF(B$4="",Aug!DB30,IF(IFERROR(VLOOKUP(B30,Schicht_Tabelle,13,0),0)=1,Aug!DB30+1,0))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IF(B$4="",0,N(ROUND(24+IFERROR(VLOOKUP(B30,Schicht_Tabelle,16,0),99)-Aug!BW30,2)&lt;Min_Ruhe))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 t="str">
        <f>IF(OR(AF$4="",Start!$B$14=""),"",COUNTIF(AF$6:AF$30,Start!$B$14))</f>
        <v/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 t="str">
        <f>IF(OR(AF$4="",Start!$B$15=""),"",COUNTIF(AF$6:AF$30,Start!$B$15))</f>
        <v/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 t="str">
        <f>IF(OR(AF$4="",Start!$B$16=""),"",COUNTIF(AF$6:AF$30,Start!$B$16))</f>
        <v/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 t="str">
        <f>IF(OR(AF$4="",Start!$B$17=""),"",COUNTIF(AF$6:AF$30,Start!$B$17))</f>
        <v/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1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1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1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1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1</v>
      </c>
      <c r="E43">
        <f t="shared" si="18"/>
        <v>0</v>
      </c>
      <c r="F43">
        <f t="shared" si="18"/>
        <v>0</v>
      </c>
      <c r="G43">
        <f t="shared" si="18"/>
        <v>1</v>
      </c>
      <c r="H43">
        <f t="shared" si="18"/>
        <v>1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0</v>
      </c>
      <c r="M43">
        <f t="shared" si="18"/>
        <v>0</v>
      </c>
      <c r="N43">
        <f t="shared" si="18"/>
        <v>1</v>
      </c>
      <c r="O43">
        <f t="shared" si="18"/>
        <v>1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0</v>
      </c>
      <c r="T43">
        <f t="shared" si="18"/>
        <v>0</v>
      </c>
      <c r="U43">
        <f t="shared" si="18"/>
        <v>1</v>
      </c>
      <c r="V43">
        <f t="shared" si="18"/>
        <v>1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0</v>
      </c>
      <c r="AA43">
        <f t="shared" si="18"/>
        <v>0</v>
      </c>
      <c r="AB43">
        <f t="shared" si="18"/>
        <v>1</v>
      </c>
      <c r="AC43">
        <f t="shared" si="18"/>
        <v>1</v>
      </c>
      <c r="AD43">
        <f t="shared" si="18"/>
        <v>1</v>
      </c>
      <c r="AE43">
        <f t="shared" si="18"/>
        <v>1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80" priority="17">
      <formula>B$4=""</formula>
    </cfRule>
    <cfRule type="expression" dxfId="79" priority="18">
      <formula>B$44=1</formula>
    </cfRule>
    <cfRule type="expression" dxfId="78" priority="19">
      <formula>AND(B$4&lt;&gt;"",WEEKDAY(B$4,2)&gt;5)</formula>
    </cfRule>
  </conditionalFormatting>
  <conditionalFormatting sqref="B6:AF30">
    <cfRule type="expression" dxfId="77" priority="1" stopIfTrue="1">
      <formula>DC6=1</formula>
    </cfRule>
    <cfRule type="expression" dxfId="76" priority="2" stopIfTrue="1">
      <formula>AND(B$4&lt;&gt;"",BX6&gt;Max_Folge)</formula>
    </cfRule>
    <cfRule type="expression" dxfId="75" priority="3" stopIfTrue="1">
      <formula>AND(B6&lt;&gt;"",B6=INDEX(Kuerzel_Liste,1))</formula>
    </cfRule>
    <cfRule type="expression" dxfId="74" priority="4" stopIfTrue="1">
      <formula>AND(B6&lt;&gt;"",B6=INDEX(Kuerzel_Liste,2))</formula>
    </cfRule>
    <cfRule type="expression" dxfId="73" priority="5" stopIfTrue="1">
      <formula>AND(B6&lt;&gt;"",B6=INDEX(Kuerzel_Liste,3))</formula>
    </cfRule>
    <cfRule type="expression" dxfId="72" priority="6" stopIfTrue="1">
      <formula>AND(B6&lt;&gt;"",B6=INDEX(Kuerzel_Liste,4))</formula>
    </cfRule>
    <cfRule type="expression" dxfId="71" priority="7" stopIfTrue="1">
      <formula>AND(B6&lt;&gt;"",B6=INDEX(Kuerzel_Liste,5))</formula>
    </cfRule>
    <cfRule type="expression" dxfId="70" priority="8" stopIfTrue="1">
      <formula>AND(B6&lt;&gt;"",B6=INDEX(Kuerzel_Liste,6))</formula>
    </cfRule>
    <cfRule type="expression" dxfId="69" priority="9" stopIfTrue="1">
      <formula>AND(B6&lt;&gt;"",B6=INDEX(Kuerzel_Liste,7))</formula>
    </cfRule>
    <cfRule type="expression" dxfId="68" priority="10" stopIfTrue="1">
      <formula>AND(B6&lt;&gt;"",B6=INDEX(Kuerzel_Liste,8))</formula>
    </cfRule>
    <cfRule type="expression" dxfId="67" priority="11" stopIfTrue="1">
      <formula>AND(B6&lt;&gt;"",B6=INDEX(Kuerzel_Liste,9))</formula>
    </cfRule>
    <cfRule type="expression" dxfId="66" priority="12" stopIfTrue="1">
      <formula>AND(B6&lt;&gt;"",B6=INDEX(Kuerzel_Liste,10))</formula>
    </cfRule>
    <cfRule type="expression" dxfId="65" priority="13" stopIfTrue="1">
      <formula>AND(B6&lt;&gt;"",B6=INDEX(Kuerzel_Liste,11))</formula>
    </cfRule>
    <cfRule type="expression" dxfId="64" priority="14" stopIfTrue="1">
      <formula>AND(B6&lt;&gt;"",B6=INDEX(Kuerzel_Liste,12))</formula>
    </cfRule>
  </conditionalFormatting>
  <conditionalFormatting sqref="B33:AF37">
    <cfRule type="expression" dxfId="63" priority="15" stopIfTrue="1">
      <formula>AND(ISNUMBER(B33),COUNTA(B$6:B$30)&gt;0,B33&lt;IF(B$43=1,$AH33,$AI33))</formula>
    </cfRule>
    <cfRule type="expression" dxfId="62" priority="16" stopIfTrue="1">
      <formula>AND(ISNUMBER(B33),COUNTA(B$6:B$30)&gt;0,IF(B$43=1,$AH33,$AI33)&gt;0,B33&gt;=IF(B$43=1,$AH33,$AI33))</formula>
    </cfRule>
  </conditionalFormatting>
  <conditionalFormatting sqref="AQ6:AQ30">
    <cfRule type="expression" dxfId="6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B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Oktober "&amp;Jahr&amp;IF(Firma="",""," · "&amp;Firma)</f>
        <v>Schichtplan Oktober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21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39</v>
      </c>
      <c r="C3" s="46" t="str">
        <f t="shared" si="0"/>
        <v/>
      </c>
      <c r="D3" s="46" t="str">
        <f t="shared" si="0"/>
        <v/>
      </c>
      <c r="E3" s="46">
        <f t="shared" si="0"/>
        <v>40</v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>
        <f t="shared" si="0"/>
        <v>41</v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>
        <f t="shared" si="0"/>
        <v>42</v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>
        <f t="shared" si="0"/>
        <v>43</v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IF(MONTH(DATE(Jahr,10,1))=10,DATE(Jahr,10,1),"")</f>
        <v>46661</v>
      </c>
      <c r="C4" s="48">
        <f>IF(MONTH(DATE(Jahr,10,2))=10,DATE(Jahr,10,2),"")</f>
        <v>46662</v>
      </c>
      <c r="D4" s="48">
        <f>IF(MONTH(DATE(Jahr,10,3))=10,DATE(Jahr,10,3),"")</f>
        <v>46663</v>
      </c>
      <c r="E4" s="48">
        <f>IF(MONTH(DATE(Jahr,10,4))=10,DATE(Jahr,10,4),"")</f>
        <v>46664</v>
      </c>
      <c r="F4" s="48">
        <f>IF(MONTH(DATE(Jahr,10,5))=10,DATE(Jahr,10,5),"")</f>
        <v>46665</v>
      </c>
      <c r="G4" s="48">
        <f>IF(MONTH(DATE(Jahr,10,6))=10,DATE(Jahr,10,6),"")</f>
        <v>46666</v>
      </c>
      <c r="H4" s="48">
        <f>IF(MONTH(DATE(Jahr,10,7))=10,DATE(Jahr,10,7),"")</f>
        <v>46667</v>
      </c>
      <c r="I4" s="48">
        <f>IF(MONTH(DATE(Jahr,10,8))=10,DATE(Jahr,10,8),"")</f>
        <v>46668</v>
      </c>
      <c r="J4" s="48">
        <f>IF(MONTH(DATE(Jahr,10,9))=10,DATE(Jahr,10,9),"")</f>
        <v>46669</v>
      </c>
      <c r="K4" s="48">
        <f>IF(MONTH(DATE(Jahr,10,10))=10,DATE(Jahr,10,10),"")</f>
        <v>46670</v>
      </c>
      <c r="L4" s="48">
        <f>IF(MONTH(DATE(Jahr,10,11))=10,DATE(Jahr,10,11),"")</f>
        <v>46671</v>
      </c>
      <c r="M4" s="48">
        <f>IF(MONTH(DATE(Jahr,10,12))=10,DATE(Jahr,10,12),"")</f>
        <v>46672</v>
      </c>
      <c r="N4" s="48">
        <f>IF(MONTH(DATE(Jahr,10,13))=10,DATE(Jahr,10,13),"")</f>
        <v>46673</v>
      </c>
      <c r="O4" s="48">
        <f>IF(MONTH(DATE(Jahr,10,14))=10,DATE(Jahr,10,14),"")</f>
        <v>46674</v>
      </c>
      <c r="P4" s="48">
        <f>IF(MONTH(DATE(Jahr,10,15))=10,DATE(Jahr,10,15),"")</f>
        <v>46675</v>
      </c>
      <c r="Q4" s="48">
        <f>IF(MONTH(DATE(Jahr,10,16))=10,DATE(Jahr,10,16),"")</f>
        <v>46676</v>
      </c>
      <c r="R4" s="48">
        <f>IF(MONTH(DATE(Jahr,10,17))=10,DATE(Jahr,10,17),"")</f>
        <v>46677</v>
      </c>
      <c r="S4" s="48">
        <f>IF(MONTH(DATE(Jahr,10,18))=10,DATE(Jahr,10,18),"")</f>
        <v>46678</v>
      </c>
      <c r="T4" s="48">
        <f>IF(MONTH(DATE(Jahr,10,19))=10,DATE(Jahr,10,19),"")</f>
        <v>46679</v>
      </c>
      <c r="U4" s="48">
        <f>IF(MONTH(DATE(Jahr,10,20))=10,DATE(Jahr,10,20),"")</f>
        <v>46680</v>
      </c>
      <c r="V4" s="48">
        <f>IF(MONTH(DATE(Jahr,10,21))=10,DATE(Jahr,10,21),"")</f>
        <v>46681</v>
      </c>
      <c r="W4" s="48">
        <f>IF(MONTH(DATE(Jahr,10,22))=10,DATE(Jahr,10,22),"")</f>
        <v>46682</v>
      </c>
      <c r="X4" s="48">
        <f>IF(MONTH(DATE(Jahr,10,23))=10,DATE(Jahr,10,23),"")</f>
        <v>46683</v>
      </c>
      <c r="Y4" s="48">
        <f>IF(MONTH(DATE(Jahr,10,24))=10,DATE(Jahr,10,24),"")</f>
        <v>46684</v>
      </c>
      <c r="Z4" s="48">
        <f>IF(MONTH(DATE(Jahr,10,25))=10,DATE(Jahr,10,25),"")</f>
        <v>46685</v>
      </c>
      <c r="AA4" s="48">
        <f>IF(MONTH(DATE(Jahr,10,26))=10,DATE(Jahr,10,26),"")</f>
        <v>46686</v>
      </c>
      <c r="AB4" s="48">
        <f>IF(MONTH(DATE(Jahr,10,27))=10,DATE(Jahr,10,27),"")</f>
        <v>46687</v>
      </c>
      <c r="AC4" s="48">
        <f>IF(MONTH(DATE(Jahr,10,28))=10,DATE(Jahr,10,28),"")</f>
        <v>46688</v>
      </c>
      <c r="AD4" s="48">
        <f>IF(MONTH(DATE(Jahr,10,29))=10,DATE(Jahr,10,29),"")</f>
        <v>46689</v>
      </c>
      <c r="AE4" s="48">
        <f>IF(MONTH(DATE(Jahr,10,30))=10,DATE(Jahr,10,30),"")</f>
        <v>46690</v>
      </c>
      <c r="AF4" s="48">
        <f>IF(MONTH(DATE(Jahr,10,31))=10,DATE(Jahr,10,31),"")</f>
        <v>46691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46661</v>
      </c>
      <c r="C5" s="51">
        <f t="shared" si="1"/>
        <v>46662</v>
      </c>
      <c r="D5" s="51">
        <f t="shared" si="1"/>
        <v>46663</v>
      </c>
      <c r="E5" s="51">
        <f t="shared" si="1"/>
        <v>46664</v>
      </c>
      <c r="F5" s="51">
        <f t="shared" si="1"/>
        <v>46665</v>
      </c>
      <c r="G5" s="51">
        <f t="shared" si="1"/>
        <v>46666</v>
      </c>
      <c r="H5" s="51">
        <f t="shared" si="1"/>
        <v>46667</v>
      </c>
      <c r="I5" s="51">
        <f t="shared" si="1"/>
        <v>46668</v>
      </c>
      <c r="J5" s="51">
        <f t="shared" si="1"/>
        <v>46669</v>
      </c>
      <c r="K5" s="51">
        <f t="shared" si="1"/>
        <v>46670</v>
      </c>
      <c r="L5" s="51">
        <f t="shared" si="1"/>
        <v>46671</v>
      </c>
      <c r="M5" s="51">
        <f t="shared" si="1"/>
        <v>46672</v>
      </c>
      <c r="N5" s="51">
        <f t="shared" si="1"/>
        <v>46673</v>
      </c>
      <c r="O5" s="51">
        <f t="shared" si="1"/>
        <v>46674</v>
      </c>
      <c r="P5" s="51">
        <f t="shared" si="1"/>
        <v>46675</v>
      </c>
      <c r="Q5" s="51">
        <f t="shared" si="1"/>
        <v>46676</v>
      </c>
      <c r="R5" s="51">
        <f t="shared" si="1"/>
        <v>46677</v>
      </c>
      <c r="S5" s="51">
        <f t="shared" si="1"/>
        <v>46678</v>
      </c>
      <c r="T5" s="51">
        <f t="shared" si="1"/>
        <v>46679</v>
      </c>
      <c r="U5" s="51">
        <f t="shared" si="1"/>
        <v>46680</v>
      </c>
      <c r="V5" s="51">
        <f t="shared" si="1"/>
        <v>46681</v>
      </c>
      <c r="W5" s="51">
        <f t="shared" si="1"/>
        <v>46682</v>
      </c>
      <c r="X5" s="51">
        <f t="shared" si="1"/>
        <v>46683</v>
      </c>
      <c r="Y5" s="51">
        <f t="shared" si="1"/>
        <v>46684</v>
      </c>
      <c r="Z5" s="51">
        <f t="shared" si="1"/>
        <v>46685</v>
      </c>
      <c r="AA5" s="51">
        <f t="shared" si="1"/>
        <v>46686</v>
      </c>
      <c r="AB5" s="51">
        <f t="shared" si="1"/>
        <v>46687</v>
      </c>
      <c r="AC5" s="51">
        <f t="shared" si="1"/>
        <v>46688</v>
      </c>
      <c r="AD5" s="51">
        <f t="shared" si="1"/>
        <v>46689</v>
      </c>
      <c r="AE5" s="51">
        <f t="shared" si="1"/>
        <v>46690</v>
      </c>
      <c r="AF5" s="51">
        <f t="shared" si="1"/>
        <v>46691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IF(B$4="",Sep!BW6,IFERROR(VLOOKUP(B6,Schicht_Tabelle,12,0),-999))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IF(B$4="",Sep!DB6,IF(IFERROR(VLOOKUP(B6,Schicht_Tabelle,13,0),0)=1,Sep!DB6+1,0))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IF(B$4="",0,N(ROUND(24+IFERROR(VLOOKUP(B6,Schicht_Tabelle,16,0),99)-Sep!BW6,2)&lt;Min_Ruhe))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IF(B$4="",Sep!BW7,IFERROR(VLOOKUP(B7,Schicht_Tabelle,12,0),-999))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IF(B$4="",Sep!DB7,IF(IFERROR(VLOOKUP(B7,Schicht_Tabelle,13,0),0)=1,Sep!DB7+1,0))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IF(B$4="",0,N(ROUND(24+IFERROR(VLOOKUP(B7,Schicht_Tabelle,16,0),99)-Sep!BW7,2)&lt;Min_Ruhe))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IF(B$4="",Sep!BW8,IFERROR(VLOOKUP(B8,Schicht_Tabelle,12,0),-999))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IF(B$4="",Sep!DB8,IF(IFERROR(VLOOKUP(B8,Schicht_Tabelle,13,0),0)=1,Sep!DB8+1,0))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IF(B$4="",0,N(ROUND(24+IFERROR(VLOOKUP(B8,Schicht_Tabelle,16,0),99)-Sep!BW8,2)&lt;Min_Ruhe))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IF(B$4="",Sep!BW9,IFERROR(VLOOKUP(B9,Schicht_Tabelle,12,0),-999))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IF(B$4="",Sep!DB9,IF(IFERROR(VLOOKUP(B9,Schicht_Tabelle,13,0),0)=1,Sep!DB9+1,0))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IF(B$4="",0,N(ROUND(24+IFERROR(VLOOKUP(B9,Schicht_Tabelle,16,0),99)-Sep!BW9,2)&lt;Min_Ruhe))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IF(B$4="",Sep!BW10,IFERROR(VLOOKUP(B10,Schicht_Tabelle,12,0),-999))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IF(B$4="",Sep!DB10,IF(IFERROR(VLOOKUP(B10,Schicht_Tabelle,13,0),0)=1,Sep!DB10+1,0))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IF(B$4="",0,N(ROUND(24+IFERROR(VLOOKUP(B10,Schicht_Tabelle,16,0),99)-Sep!BW10,2)&lt;Min_Ruhe))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IF(B$4="",Sep!BW11,IFERROR(VLOOKUP(B11,Schicht_Tabelle,12,0),-999))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IF(B$4="",Sep!DB11,IF(IFERROR(VLOOKUP(B11,Schicht_Tabelle,13,0),0)=1,Sep!DB11+1,0))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IF(B$4="",0,N(ROUND(24+IFERROR(VLOOKUP(B11,Schicht_Tabelle,16,0),99)-Sep!BW11,2)&lt;Min_Ruhe))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IF(B$4="",Sep!BW12,IFERROR(VLOOKUP(B12,Schicht_Tabelle,12,0),-999))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IF(B$4="",Sep!DB12,IF(IFERROR(VLOOKUP(B12,Schicht_Tabelle,13,0),0)=1,Sep!DB12+1,0))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IF(B$4="",0,N(ROUND(24+IFERROR(VLOOKUP(B12,Schicht_Tabelle,16,0),99)-Sep!BW12,2)&lt;Min_Ruhe))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IF(B$4="",Sep!BW13,IFERROR(VLOOKUP(B13,Schicht_Tabelle,12,0),-999))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IF(B$4="",Sep!DB13,IF(IFERROR(VLOOKUP(B13,Schicht_Tabelle,13,0),0)=1,Sep!DB13+1,0))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IF(B$4="",0,N(ROUND(24+IFERROR(VLOOKUP(B13,Schicht_Tabelle,16,0),99)-Sep!BW13,2)&lt;Min_Ruhe))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IF(B$4="",Sep!BW14,IFERROR(VLOOKUP(B14,Schicht_Tabelle,12,0),-999))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IF(B$4="",Sep!DB14,IF(IFERROR(VLOOKUP(B14,Schicht_Tabelle,13,0),0)=1,Sep!DB14+1,0))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IF(B$4="",0,N(ROUND(24+IFERROR(VLOOKUP(B14,Schicht_Tabelle,16,0),99)-Sep!BW14,2)&lt;Min_Ruhe))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IF(B$4="",Sep!BW15,IFERROR(VLOOKUP(B15,Schicht_Tabelle,12,0),-999))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IF(B$4="",Sep!DB15,IF(IFERROR(VLOOKUP(B15,Schicht_Tabelle,13,0),0)=1,Sep!DB15+1,0))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IF(B$4="",0,N(ROUND(24+IFERROR(VLOOKUP(B15,Schicht_Tabelle,16,0),99)-Sep!BW15,2)&lt;Min_Ruhe))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IF(B$4="",Sep!BW16,IFERROR(VLOOKUP(B16,Schicht_Tabelle,12,0),-999))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IF(B$4="",Sep!DB16,IF(IFERROR(VLOOKUP(B16,Schicht_Tabelle,13,0),0)=1,Sep!DB16+1,0))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IF(B$4="",0,N(ROUND(24+IFERROR(VLOOKUP(B16,Schicht_Tabelle,16,0),99)-Sep!BW16,2)&lt;Min_Ruhe))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IF(B$4="",Sep!BW17,IFERROR(VLOOKUP(B17,Schicht_Tabelle,12,0),-999))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IF(B$4="",Sep!DB17,IF(IFERROR(VLOOKUP(B17,Schicht_Tabelle,13,0),0)=1,Sep!DB17+1,0))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IF(B$4="",0,N(ROUND(24+IFERROR(VLOOKUP(B17,Schicht_Tabelle,16,0),99)-Sep!BW17,2)&lt;Min_Ruhe))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IF(B$4="",Sep!BW18,IFERROR(VLOOKUP(B18,Schicht_Tabelle,12,0),-999))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IF(B$4="",Sep!DB18,IF(IFERROR(VLOOKUP(B18,Schicht_Tabelle,13,0),0)=1,Sep!DB18+1,0))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IF(B$4="",0,N(ROUND(24+IFERROR(VLOOKUP(B18,Schicht_Tabelle,16,0),99)-Sep!BW18,2)&lt;Min_Ruhe))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IF(B$4="",Sep!BW19,IFERROR(VLOOKUP(B19,Schicht_Tabelle,12,0),-999))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IF(B$4="",Sep!DB19,IF(IFERROR(VLOOKUP(B19,Schicht_Tabelle,13,0),0)=1,Sep!DB19+1,0))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IF(B$4="",0,N(ROUND(24+IFERROR(VLOOKUP(B19,Schicht_Tabelle,16,0),99)-Sep!BW19,2)&lt;Min_Ruhe))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IF(B$4="",Sep!BW20,IFERROR(VLOOKUP(B20,Schicht_Tabelle,12,0),-999))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IF(B$4="",Sep!DB20,IF(IFERROR(VLOOKUP(B20,Schicht_Tabelle,13,0),0)=1,Sep!DB20+1,0))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IF(B$4="",0,N(ROUND(24+IFERROR(VLOOKUP(B20,Schicht_Tabelle,16,0),99)-Sep!BW20,2)&lt;Min_Ruhe))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IF(B$4="",Sep!BW21,IFERROR(VLOOKUP(B21,Schicht_Tabelle,12,0),-999))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IF(B$4="",Sep!DB21,IF(IFERROR(VLOOKUP(B21,Schicht_Tabelle,13,0),0)=1,Sep!DB21+1,0))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IF(B$4="",0,N(ROUND(24+IFERROR(VLOOKUP(B21,Schicht_Tabelle,16,0),99)-Sep!BW21,2)&lt;Min_Ruhe))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IF(B$4="",Sep!BW22,IFERROR(VLOOKUP(B22,Schicht_Tabelle,12,0),-999))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IF(B$4="",Sep!DB22,IF(IFERROR(VLOOKUP(B22,Schicht_Tabelle,13,0),0)=1,Sep!DB22+1,0))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IF(B$4="",0,N(ROUND(24+IFERROR(VLOOKUP(B22,Schicht_Tabelle,16,0),99)-Sep!BW22,2)&lt;Min_Ruhe))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IF(B$4="",Sep!BW23,IFERROR(VLOOKUP(B23,Schicht_Tabelle,12,0),-999))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IF(B$4="",Sep!DB23,IF(IFERROR(VLOOKUP(B23,Schicht_Tabelle,13,0),0)=1,Sep!DB23+1,0))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IF(B$4="",0,N(ROUND(24+IFERROR(VLOOKUP(B23,Schicht_Tabelle,16,0),99)-Sep!BW23,2)&lt;Min_Ruhe))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IF(B$4="",Sep!BW24,IFERROR(VLOOKUP(B24,Schicht_Tabelle,12,0),-999))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IF(B$4="",Sep!DB24,IF(IFERROR(VLOOKUP(B24,Schicht_Tabelle,13,0),0)=1,Sep!DB24+1,0))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IF(B$4="",0,N(ROUND(24+IFERROR(VLOOKUP(B24,Schicht_Tabelle,16,0),99)-Sep!BW24,2)&lt;Min_Ruhe))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IF(B$4="",Sep!BW25,IFERROR(VLOOKUP(B25,Schicht_Tabelle,12,0),-999))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IF(B$4="",Sep!DB25,IF(IFERROR(VLOOKUP(B25,Schicht_Tabelle,13,0),0)=1,Sep!DB25+1,0))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IF(B$4="",0,N(ROUND(24+IFERROR(VLOOKUP(B25,Schicht_Tabelle,16,0),99)-Sep!BW25,2)&lt;Min_Ruhe))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IF(B$4="",Sep!BW26,IFERROR(VLOOKUP(B26,Schicht_Tabelle,12,0),-999))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IF(B$4="",Sep!DB26,IF(IFERROR(VLOOKUP(B26,Schicht_Tabelle,13,0),0)=1,Sep!DB26+1,0))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IF(B$4="",0,N(ROUND(24+IFERROR(VLOOKUP(B26,Schicht_Tabelle,16,0),99)-Sep!BW26,2)&lt;Min_Ruhe))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IF(B$4="",Sep!BW27,IFERROR(VLOOKUP(B27,Schicht_Tabelle,12,0),-999))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IF(B$4="",Sep!DB27,IF(IFERROR(VLOOKUP(B27,Schicht_Tabelle,13,0),0)=1,Sep!DB27+1,0))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IF(B$4="",0,N(ROUND(24+IFERROR(VLOOKUP(B27,Schicht_Tabelle,16,0),99)-Sep!BW27,2)&lt;Min_Ruhe))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IF(B$4="",Sep!BW28,IFERROR(VLOOKUP(B28,Schicht_Tabelle,12,0),-999))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IF(B$4="",Sep!DB28,IF(IFERROR(VLOOKUP(B28,Schicht_Tabelle,13,0),0)=1,Sep!DB28+1,0))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IF(B$4="",0,N(ROUND(24+IFERROR(VLOOKUP(B28,Schicht_Tabelle,16,0),99)-Sep!BW28,2)&lt;Min_Ruhe))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IF(B$4="",Sep!BW29,IFERROR(VLOOKUP(B29,Schicht_Tabelle,12,0),-999))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IF(B$4="",Sep!DB29,IF(IFERROR(VLOOKUP(B29,Schicht_Tabelle,13,0),0)=1,Sep!DB29+1,0))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IF(B$4="",0,N(ROUND(24+IFERROR(VLOOKUP(B29,Schicht_Tabelle,16,0),99)-Sep!BW29,2)&lt;Min_Ruhe))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IF(B$4="",Sep!BW30,IFERROR(VLOOKUP(B30,Schicht_Tabelle,12,0),-999))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IF(B$4="",Sep!DB30,IF(IFERROR(VLOOKUP(B30,Schicht_Tabelle,13,0),0)=1,Sep!DB30+1,0))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IF(B$4="",0,N(ROUND(24+IFERROR(VLOOKUP(B30,Schicht_Tabelle,16,0),99)-Sep!BW30,2)&lt;Min_Ruhe))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1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1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1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1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1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0</v>
      </c>
      <c r="D43">
        <f t="shared" si="18"/>
        <v>0</v>
      </c>
      <c r="E43">
        <f t="shared" si="18"/>
        <v>1</v>
      </c>
      <c r="F43">
        <f t="shared" si="18"/>
        <v>1</v>
      </c>
      <c r="G43">
        <f t="shared" si="18"/>
        <v>1</v>
      </c>
      <c r="H43">
        <f t="shared" si="18"/>
        <v>1</v>
      </c>
      <c r="I43">
        <f t="shared" si="18"/>
        <v>1</v>
      </c>
      <c r="J43">
        <f t="shared" si="18"/>
        <v>0</v>
      </c>
      <c r="K43">
        <f t="shared" si="18"/>
        <v>0</v>
      </c>
      <c r="L43">
        <f t="shared" si="18"/>
        <v>1</v>
      </c>
      <c r="M43">
        <f t="shared" si="18"/>
        <v>1</v>
      </c>
      <c r="N43">
        <f t="shared" si="18"/>
        <v>1</v>
      </c>
      <c r="O43">
        <f t="shared" si="18"/>
        <v>1</v>
      </c>
      <c r="P43">
        <f t="shared" si="18"/>
        <v>1</v>
      </c>
      <c r="Q43">
        <f t="shared" si="18"/>
        <v>0</v>
      </c>
      <c r="R43">
        <f t="shared" si="18"/>
        <v>0</v>
      </c>
      <c r="S43">
        <f t="shared" si="18"/>
        <v>1</v>
      </c>
      <c r="T43">
        <f t="shared" si="18"/>
        <v>1</v>
      </c>
      <c r="U43">
        <f t="shared" si="18"/>
        <v>1</v>
      </c>
      <c r="V43">
        <f t="shared" si="18"/>
        <v>1</v>
      </c>
      <c r="W43">
        <f t="shared" si="18"/>
        <v>1</v>
      </c>
      <c r="X43">
        <f t="shared" si="18"/>
        <v>0</v>
      </c>
      <c r="Y43">
        <f t="shared" si="18"/>
        <v>0</v>
      </c>
      <c r="Z43">
        <f t="shared" si="18"/>
        <v>1</v>
      </c>
      <c r="AA43">
        <f t="shared" si="18"/>
        <v>1</v>
      </c>
      <c r="AB43">
        <f t="shared" si="18"/>
        <v>1</v>
      </c>
      <c r="AC43">
        <f t="shared" si="18"/>
        <v>1</v>
      </c>
      <c r="AD43">
        <f t="shared" si="18"/>
        <v>1</v>
      </c>
      <c r="AE43">
        <f t="shared" si="18"/>
        <v>0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1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60" priority="17">
      <formula>B$4=""</formula>
    </cfRule>
    <cfRule type="expression" dxfId="59" priority="18">
      <formula>B$44=1</formula>
    </cfRule>
    <cfRule type="expression" dxfId="58" priority="19">
      <formula>AND(B$4&lt;&gt;"",WEEKDAY(B$4,2)&gt;5)</formula>
    </cfRule>
  </conditionalFormatting>
  <conditionalFormatting sqref="B6:AF30">
    <cfRule type="expression" dxfId="57" priority="1" stopIfTrue="1">
      <formula>DC6=1</formula>
    </cfRule>
    <cfRule type="expression" dxfId="56" priority="2" stopIfTrue="1">
      <formula>AND(B$4&lt;&gt;"",BX6&gt;Max_Folge)</formula>
    </cfRule>
    <cfRule type="expression" dxfId="55" priority="3" stopIfTrue="1">
      <formula>AND(B6&lt;&gt;"",B6=INDEX(Kuerzel_Liste,1))</formula>
    </cfRule>
    <cfRule type="expression" dxfId="54" priority="4" stopIfTrue="1">
      <formula>AND(B6&lt;&gt;"",B6=INDEX(Kuerzel_Liste,2))</formula>
    </cfRule>
    <cfRule type="expression" dxfId="53" priority="5" stopIfTrue="1">
      <formula>AND(B6&lt;&gt;"",B6=INDEX(Kuerzel_Liste,3))</formula>
    </cfRule>
    <cfRule type="expression" dxfId="52" priority="6" stopIfTrue="1">
      <formula>AND(B6&lt;&gt;"",B6=INDEX(Kuerzel_Liste,4))</formula>
    </cfRule>
    <cfRule type="expression" dxfId="51" priority="7" stopIfTrue="1">
      <formula>AND(B6&lt;&gt;"",B6=INDEX(Kuerzel_Liste,5))</formula>
    </cfRule>
    <cfRule type="expression" dxfId="50" priority="8" stopIfTrue="1">
      <formula>AND(B6&lt;&gt;"",B6=INDEX(Kuerzel_Liste,6))</formula>
    </cfRule>
    <cfRule type="expression" dxfId="49" priority="9" stopIfTrue="1">
      <formula>AND(B6&lt;&gt;"",B6=INDEX(Kuerzel_Liste,7))</formula>
    </cfRule>
    <cfRule type="expression" dxfId="48" priority="10" stopIfTrue="1">
      <formula>AND(B6&lt;&gt;"",B6=INDEX(Kuerzel_Liste,8))</formula>
    </cfRule>
    <cfRule type="expression" dxfId="47" priority="11" stopIfTrue="1">
      <formula>AND(B6&lt;&gt;"",B6=INDEX(Kuerzel_Liste,9))</formula>
    </cfRule>
    <cfRule type="expression" dxfId="46" priority="12" stopIfTrue="1">
      <formula>AND(B6&lt;&gt;"",B6=INDEX(Kuerzel_Liste,10))</formula>
    </cfRule>
    <cfRule type="expression" dxfId="45" priority="13" stopIfTrue="1">
      <formula>AND(B6&lt;&gt;"",B6=INDEX(Kuerzel_Liste,11))</formula>
    </cfRule>
    <cfRule type="expression" dxfId="44" priority="14" stopIfTrue="1">
      <formula>AND(B6&lt;&gt;"",B6=INDEX(Kuerzel_Liste,12))</formula>
    </cfRule>
  </conditionalFormatting>
  <conditionalFormatting sqref="B33:AF37">
    <cfRule type="expression" dxfId="43" priority="15" stopIfTrue="1">
      <formula>AND(ISNUMBER(B33),COUNTA(B$6:B$30)&gt;0,B33&lt;IF(B$43=1,$AH33,$AI33))</formula>
    </cfRule>
    <cfRule type="expression" dxfId="42" priority="16" stopIfTrue="1">
      <formula>AND(ISNUMBER(B33),COUNTA(B$6:B$30)&gt;0,IF(B$43=1,$AH33,$AI33)&gt;0,B33&gt;=IF(B$43=1,$AH33,$AI33))</formula>
    </cfRule>
  </conditionalFormatting>
  <conditionalFormatting sqref="AQ6:AQ30">
    <cfRule type="expression" dxfId="4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C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27306B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November "&amp;Jahr&amp;IF(Firma="",""," · "&amp;Firma)</f>
        <v>Schichtplan November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21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44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 t="str">
        <f t="shared" si="0"/>
        <v/>
      </c>
      <c r="H3" s="46" t="str">
        <f t="shared" si="0"/>
        <v/>
      </c>
      <c r="I3" s="46">
        <f t="shared" si="0"/>
        <v>45</v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 t="str">
        <f t="shared" si="0"/>
        <v/>
      </c>
      <c r="O3" s="46" t="str">
        <f t="shared" si="0"/>
        <v/>
      </c>
      <c r="P3" s="46">
        <f t="shared" si="0"/>
        <v>46</v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 t="str">
        <f t="shared" si="0"/>
        <v/>
      </c>
      <c r="V3" s="46" t="str">
        <f t="shared" si="0"/>
        <v/>
      </c>
      <c r="W3" s="46">
        <f t="shared" si="0"/>
        <v>47</v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 t="str">
        <f t="shared" si="0"/>
        <v/>
      </c>
      <c r="AC3" s="46" t="str">
        <f t="shared" si="0"/>
        <v/>
      </c>
      <c r="AD3" s="46">
        <f t="shared" si="0"/>
        <v>48</v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IF(MONTH(DATE(Jahr,11,1))=11,DATE(Jahr,11,1),"")</f>
        <v>46692</v>
      </c>
      <c r="C4" s="48">
        <f>IF(MONTH(DATE(Jahr,11,2))=11,DATE(Jahr,11,2),"")</f>
        <v>46693</v>
      </c>
      <c r="D4" s="48">
        <f>IF(MONTH(DATE(Jahr,11,3))=11,DATE(Jahr,11,3),"")</f>
        <v>46694</v>
      </c>
      <c r="E4" s="48">
        <f>IF(MONTH(DATE(Jahr,11,4))=11,DATE(Jahr,11,4),"")</f>
        <v>46695</v>
      </c>
      <c r="F4" s="48">
        <f>IF(MONTH(DATE(Jahr,11,5))=11,DATE(Jahr,11,5),"")</f>
        <v>46696</v>
      </c>
      <c r="G4" s="48">
        <f>IF(MONTH(DATE(Jahr,11,6))=11,DATE(Jahr,11,6),"")</f>
        <v>46697</v>
      </c>
      <c r="H4" s="48">
        <f>IF(MONTH(DATE(Jahr,11,7))=11,DATE(Jahr,11,7),"")</f>
        <v>46698</v>
      </c>
      <c r="I4" s="48">
        <f>IF(MONTH(DATE(Jahr,11,8))=11,DATE(Jahr,11,8),"")</f>
        <v>46699</v>
      </c>
      <c r="J4" s="48">
        <f>IF(MONTH(DATE(Jahr,11,9))=11,DATE(Jahr,11,9),"")</f>
        <v>46700</v>
      </c>
      <c r="K4" s="48">
        <f>IF(MONTH(DATE(Jahr,11,10))=11,DATE(Jahr,11,10),"")</f>
        <v>46701</v>
      </c>
      <c r="L4" s="48">
        <f>IF(MONTH(DATE(Jahr,11,11))=11,DATE(Jahr,11,11),"")</f>
        <v>46702</v>
      </c>
      <c r="M4" s="48">
        <f>IF(MONTH(DATE(Jahr,11,12))=11,DATE(Jahr,11,12),"")</f>
        <v>46703</v>
      </c>
      <c r="N4" s="48">
        <f>IF(MONTH(DATE(Jahr,11,13))=11,DATE(Jahr,11,13),"")</f>
        <v>46704</v>
      </c>
      <c r="O4" s="48">
        <f>IF(MONTH(DATE(Jahr,11,14))=11,DATE(Jahr,11,14),"")</f>
        <v>46705</v>
      </c>
      <c r="P4" s="48">
        <f>IF(MONTH(DATE(Jahr,11,15))=11,DATE(Jahr,11,15),"")</f>
        <v>46706</v>
      </c>
      <c r="Q4" s="48">
        <f>IF(MONTH(DATE(Jahr,11,16))=11,DATE(Jahr,11,16),"")</f>
        <v>46707</v>
      </c>
      <c r="R4" s="48">
        <f>IF(MONTH(DATE(Jahr,11,17))=11,DATE(Jahr,11,17),"")</f>
        <v>46708</v>
      </c>
      <c r="S4" s="48">
        <f>IF(MONTH(DATE(Jahr,11,18))=11,DATE(Jahr,11,18),"")</f>
        <v>46709</v>
      </c>
      <c r="T4" s="48">
        <f>IF(MONTH(DATE(Jahr,11,19))=11,DATE(Jahr,11,19),"")</f>
        <v>46710</v>
      </c>
      <c r="U4" s="48">
        <f>IF(MONTH(DATE(Jahr,11,20))=11,DATE(Jahr,11,20),"")</f>
        <v>46711</v>
      </c>
      <c r="V4" s="48">
        <f>IF(MONTH(DATE(Jahr,11,21))=11,DATE(Jahr,11,21),"")</f>
        <v>46712</v>
      </c>
      <c r="W4" s="48">
        <f>IF(MONTH(DATE(Jahr,11,22))=11,DATE(Jahr,11,22),"")</f>
        <v>46713</v>
      </c>
      <c r="X4" s="48">
        <f>IF(MONTH(DATE(Jahr,11,23))=11,DATE(Jahr,11,23),"")</f>
        <v>46714</v>
      </c>
      <c r="Y4" s="48">
        <f>IF(MONTH(DATE(Jahr,11,24))=11,DATE(Jahr,11,24),"")</f>
        <v>46715</v>
      </c>
      <c r="Z4" s="48">
        <f>IF(MONTH(DATE(Jahr,11,25))=11,DATE(Jahr,11,25),"")</f>
        <v>46716</v>
      </c>
      <c r="AA4" s="48">
        <f>IF(MONTH(DATE(Jahr,11,26))=11,DATE(Jahr,11,26),"")</f>
        <v>46717</v>
      </c>
      <c r="AB4" s="48">
        <f>IF(MONTH(DATE(Jahr,11,27))=11,DATE(Jahr,11,27),"")</f>
        <v>46718</v>
      </c>
      <c r="AC4" s="48">
        <f>IF(MONTH(DATE(Jahr,11,28))=11,DATE(Jahr,11,28),"")</f>
        <v>46719</v>
      </c>
      <c r="AD4" s="48">
        <f>IF(MONTH(DATE(Jahr,11,29))=11,DATE(Jahr,11,29),"")</f>
        <v>46720</v>
      </c>
      <c r="AE4" s="48">
        <f>IF(MONTH(DATE(Jahr,11,30))=11,DATE(Jahr,11,30),"")</f>
        <v>46721</v>
      </c>
      <c r="AF4" s="48" t="str">
        <f>IF(MONTH(DATE(Jahr,11,31))=11,DATE(Jahr,11,31),"")</f>
        <v/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46692</v>
      </c>
      <c r="C5" s="51">
        <f t="shared" si="1"/>
        <v>46693</v>
      </c>
      <c r="D5" s="51">
        <f t="shared" si="1"/>
        <v>46694</v>
      </c>
      <c r="E5" s="51">
        <f t="shared" si="1"/>
        <v>46695</v>
      </c>
      <c r="F5" s="51">
        <f t="shared" si="1"/>
        <v>46696</v>
      </c>
      <c r="G5" s="51">
        <f t="shared" si="1"/>
        <v>46697</v>
      </c>
      <c r="H5" s="51">
        <f t="shared" si="1"/>
        <v>46698</v>
      </c>
      <c r="I5" s="51">
        <f t="shared" si="1"/>
        <v>46699</v>
      </c>
      <c r="J5" s="51">
        <f t="shared" si="1"/>
        <v>46700</v>
      </c>
      <c r="K5" s="51">
        <f t="shared" si="1"/>
        <v>46701</v>
      </c>
      <c r="L5" s="51">
        <f t="shared" si="1"/>
        <v>46702</v>
      </c>
      <c r="M5" s="51">
        <f t="shared" si="1"/>
        <v>46703</v>
      </c>
      <c r="N5" s="51">
        <f t="shared" si="1"/>
        <v>46704</v>
      </c>
      <c r="O5" s="51">
        <f t="shared" si="1"/>
        <v>46705</v>
      </c>
      <c r="P5" s="51">
        <f t="shared" si="1"/>
        <v>46706</v>
      </c>
      <c r="Q5" s="51">
        <f t="shared" si="1"/>
        <v>46707</v>
      </c>
      <c r="R5" s="51">
        <f t="shared" si="1"/>
        <v>46708</v>
      </c>
      <c r="S5" s="51">
        <f t="shared" si="1"/>
        <v>46709</v>
      </c>
      <c r="T5" s="51">
        <f t="shared" si="1"/>
        <v>46710</v>
      </c>
      <c r="U5" s="51">
        <f t="shared" si="1"/>
        <v>46711</v>
      </c>
      <c r="V5" s="51">
        <f t="shared" si="1"/>
        <v>46712</v>
      </c>
      <c r="W5" s="51">
        <f t="shared" si="1"/>
        <v>46713</v>
      </c>
      <c r="X5" s="51">
        <f t="shared" si="1"/>
        <v>46714</v>
      </c>
      <c r="Y5" s="51">
        <f t="shared" si="1"/>
        <v>46715</v>
      </c>
      <c r="Z5" s="51">
        <f t="shared" si="1"/>
        <v>46716</v>
      </c>
      <c r="AA5" s="51">
        <f t="shared" si="1"/>
        <v>46717</v>
      </c>
      <c r="AB5" s="51">
        <f t="shared" si="1"/>
        <v>46718</v>
      </c>
      <c r="AC5" s="51">
        <f t="shared" si="1"/>
        <v>46719</v>
      </c>
      <c r="AD5" s="51">
        <f t="shared" si="1"/>
        <v>46720</v>
      </c>
      <c r="AE5" s="51">
        <f t="shared" si="1"/>
        <v>46721</v>
      </c>
      <c r="AF5" s="51" t="str">
        <f t="shared" si="1"/>
        <v/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IF(B$4="",Okt!BW6,IFERROR(VLOOKUP(B6,Schicht_Tabelle,12,0),-999))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IF(B$4="",Okt!DB6,IF(IFERROR(VLOOKUP(B6,Schicht_Tabelle,13,0),0)=1,Okt!DB6+1,0))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IF(B$4="",0,N(ROUND(24+IFERROR(VLOOKUP(B6,Schicht_Tabelle,16,0),99)-Okt!BW6,2)&lt;Min_Ruhe))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IF(B$4="",Okt!BW7,IFERROR(VLOOKUP(B7,Schicht_Tabelle,12,0),-999))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IF(B$4="",Okt!DB7,IF(IFERROR(VLOOKUP(B7,Schicht_Tabelle,13,0),0)=1,Okt!DB7+1,0))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IF(B$4="",0,N(ROUND(24+IFERROR(VLOOKUP(B7,Schicht_Tabelle,16,0),99)-Okt!BW7,2)&lt;Min_Ruhe))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IF(B$4="",Okt!BW8,IFERROR(VLOOKUP(B8,Schicht_Tabelle,12,0),-999))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IF(B$4="",Okt!DB8,IF(IFERROR(VLOOKUP(B8,Schicht_Tabelle,13,0),0)=1,Okt!DB8+1,0))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IF(B$4="",0,N(ROUND(24+IFERROR(VLOOKUP(B8,Schicht_Tabelle,16,0),99)-Okt!BW8,2)&lt;Min_Ruhe))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IF(B$4="",Okt!BW9,IFERROR(VLOOKUP(B9,Schicht_Tabelle,12,0),-999))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IF(B$4="",Okt!DB9,IF(IFERROR(VLOOKUP(B9,Schicht_Tabelle,13,0),0)=1,Okt!DB9+1,0))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IF(B$4="",0,N(ROUND(24+IFERROR(VLOOKUP(B9,Schicht_Tabelle,16,0),99)-Okt!BW9,2)&lt;Min_Ruhe))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IF(B$4="",Okt!BW10,IFERROR(VLOOKUP(B10,Schicht_Tabelle,12,0),-999))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IF(B$4="",Okt!DB10,IF(IFERROR(VLOOKUP(B10,Schicht_Tabelle,13,0),0)=1,Okt!DB10+1,0))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IF(B$4="",0,N(ROUND(24+IFERROR(VLOOKUP(B10,Schicht_Tabelle,16,0),99)-Okt!BW10,2)&lt;Min_Ruhe))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IF(B$4="",Okt!BW11,IFERROR(VLOOKUP(B11,Schicht_Tabelle,12,0),-999))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IF(B$4="",Okt!DB11,IF(IFERROR(VLOOKUP(B11,Schicht_Tabelle,13,0),0)=1,Okt!DB11+1,0))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IF(B$4="",0,N(ROUND(24+IFERROR(VLOOKUP(B11,Schicht_Tabelle,16,0),99)-Okt!BW11,2)&lt;Min_Ruhe))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IF(B$4="",Okt!BW12,IFERROR(VLOOKUP(B12,Schicht_Tabelle,12,0),-999))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IF(B$4="",Okt!DB12,IF(IFERROR(VLOOKUP(B12,Schicht_Tabelle,13,0),0)=1,Okt!DB12+1,0))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IF(B$4="",0,N(ROUND(24+IFERROR(VLOOKUP(B12,Schicht_Tabelle,16,0),99)-Okt!BW12,2)&lt;Min_Ruhe))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IF(B$4="",Okt!BW13,IFERROR(VLOOKUP(B13,Schicht_Tabelle,12,0),-999))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IF(B$4="",Okt!DB13,IF(IFERROR(VLOOKUP(B13,Schicht_Tabelle,13,0),0)=1,Okt!DB13+1,0))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IF(B$4="",0,N(ROUND(24+IFERROR(VLOOKUP(B13,Schicht_Tabelle,16,0),99)-Okt!BW13,2)&lt;Min_Ruhe))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IF(B$4="",Okt!BW14,IFERROR(VLOOKUP(B14,Schicht_Tabelle,12,0),-999))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IF(B$4="",Okt!DB14,IF(IFERROR(VLOOKUP(B14,Schicht_Tabelle,13,0),0)=1,Okt!DB14+1,0))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IF(B$4="",0,N(ROUND(24+IFERROR(VLOOKUP(B14,Schicht_Tabelle,16,0),99)-Okt!BW14,2)&lt;Min_Ruhe))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IF(B$4="",Okt!BW15,IFERROR(VLOOKUP(B15,Schicht_Tabelle,12,0),-999))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IF(B$4="",Okt!DB15,IF(IFERROR(VLOOKUP(B15,Schicht_Tabelle,13,0),0)=1,Okt!DB15+1,0))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IF(B$4="",0,N(ROUND(24+IFERROR(VLOOKUP(B15,Schicht_Tabelle,16,0),99)-Okt!BW15,2)&lt;Min_Ruhe))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IF(B$4="",Okt!BW16,IFERROR(VLOOKUP(B16,Schicht_Tabelle,12,0),-999))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IF(B$4="",Okt!DB16,IF(IFERROR(VLOOKUP(B16,Schicht_Tabelle,13,0),0)=1,Okt!DB16+1,0))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IF(B$4="",0,N(ROUND(24+IFERROR(VLOOKUP(B16,Schicht_Tabelle,16,0),99)-Okt!BW16,2)&lt;Min_Ruhe))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IF(B$4="",Okt!BW17,IFERROR(VLOOKUP(B17,Schicht_Tabelle,12,0),-999))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IF(B$4="",Okt!DB17,IF(IFERROR(VLOOKUP(B17,Schicht_Tabelle,13,0),0)=1,Okt!DB17+1,0))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IF(B$4="",0,N(ROUND(24+IFERROR(VLOOKUP(B17,Schicht_Tabelle,16,0),99)-Okt!BW17,2)&lt;Min_Ruhe))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IF(B$4="",Okt!BW18,IFERROR(VLOOKUP(B18,Schicht_Tabelle,12,0),-999))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IF(B$4="",Okt!DB18,IF(IFERROR(VLOOKUP(B18,Schicht_Tabelle,13,0),0)=1,Okt!DB18+1,0))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IF(B$4="",0,N(ROUND(24+IFERROR(VLOOKUP(B18,Schicht_Tabelle,16,0),99)-Okt!BW18,2)&lt;Min_Ruhe))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IF(B$4="",Okt!BW19,IFERROR(VLOOKUP(B19,Schicht_Tabelle,12,0),-999))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IF(B$4="",Okt!DB19,IF(IFERROR(VLOOKUP(B19,Schicht_Tabelle,13,0),0)=1,Okt!DB19+1,0))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IF(B$4="",0,N(ROUND(24+IFERROR(VLOOKUP(B19,Schicht_Tabelle,16,0),99)-Okt!BW19,2)&lt;Min_Ruhe))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IF(B$4="",Okt!BW20,IFERROR(VLOOKUP(B20,Schicht_Tabelle,12,0),-999))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IF(B$4="",Okt!DB20,IF(IFERROR(VLOOKUP(B20,Schicht_Tabelle,13,0),0)=1,Okt!DB20+1,0))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IF(B$4="",0,N(ROUND(24+IFERROR(VLOOKUP(B20,Schicht_Tabelle,16,0),99)-Okt!BW20,2)&lt;Min_Ruhe))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IF(B$4="",Okt!BW21,IFERROR(VLOOKUP(B21,Schicht_Tabelle,12,0),-999))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IF(B$4="",Okt!DB21,IF(IFERROR(VLOOKUP(B21,Schicht_Tabelle,13,0),0)=1,Okt!DB21+1,0))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IF(B$4="",0,N(ROUND(24+IFERROR(VLOOKUP(B21,Schicht_Tabelle,16,0),99)-Okt!BW21,2)&lt;Min_Ruhe))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IF(B$4="",Okt!BW22,IFERROR(VLOOKUP(B22,Schicht_Tabelle,12,0),-999))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IF(B$4="",Okt!DB22,IF(IFERROR(VLOOKUP(B22,Schicht_Tabelle,13,0),0)=1,Okt!DB22+1,0))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IF(B$4="",0,N(ROUND(24+IFERROR(VLOOKUP(B22,Schicht_Tabelle,16,0),99)-Okt!BW22,2)&lt;Min_Ruhe))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IF(B$4="",Okt!BW23,IFERROR(VLOOKUP(B23,Schicht_Tabelle,12,0),-999))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IF(B$4="",Okt!DB23,IF(IFERROR(VLOOKUP(B23,Schicht_Tabelle,13,0),0)=1,Okt!DB23+1,0))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IF(B$4="",0,N(ROUND(24+IFERROR(VLOOKUP(B23,Schicht_Tabelle,16,0),99)-Okt!BW23,2)&lt;Min_Ruhe))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IF(B$4="",Okt!BW24,IFERROR(VLOOKUP(B24,Schicht_Tabelle,12,0),-999))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IF(B$4="",Okt!DB24,IF(IFERROR(VLOOKUP(B24,Schicht_Tabelle,13,0),0)=1,Okt!DB24+1,0))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IF(B$4="",0,N(ROUND(24+IFERROR(VLOOKUP(B24,Schicht_Tabelle,16,0),99)-Okt!BW24,2)&lt;Min_Ruhe))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IF(B$4="",Okt!BW25,IFERROR(VLOOKUP(B25,Schicht_Tabelle,12,0),-999))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IF(B$4="",Okt!DB25,IF(IFERROR(VLOOKUP(B25,Schicht_Tabelle,13,0),0)=1,Okt!DB25+1,0))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IF(B$4="",0,N(ROUND(24+IFERROR(VLOOKUP(B25,Schicht_Tabelle,16,0),99)-Okt!BW25,2)&lt;Min_Ruhe))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IF(B$4="",Okt!BW26,IFERROR(VLOOKUP(B26,Schicht_Tabelle,12,0),-999))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IF(B$4="",Okt!DB26,IF(IFERROR(VLOOKUP(B26,Schicht_Tabelle,13,0),0)=1,Okt!DB26+1,0))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IF(B$4="",0,N(ROUND(24+IFERROR(VLOOKUP(B26,Schicht_Tabelle,16,0),99)-Okt!BW26,2)&lt;Min_Ruhe))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IF(B$4="",Okt!BW27,IFERROR(VLOOKUP(B27,Schicht_Tabelle,12,0),-999))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IF(B$4="",Okt!DB27,IF(IFERROR(VLOOKUP(B27,Schicht_Tabelle,13,0),0)=1,Okt!DB27+1,0))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IF(B$4="",0,N(ROUND(24+IFERROR(VLOOKUP(B27,Schicht_Tabelle,16,0),99)-Okt!BW27,2)&lt;Min_Ruhe))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IF(B$4="",Okt!BW28,IFERROR(VLOOKUP(B28,Schicht_Tabelle,12,0),-999))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IF(B$4="",Okt!DB28,IF(IFERROR(VLOOKUP(B28,Schicht_Tabelle,13,0),0)=1,Okt!DB28+1,0))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IF(B$4="",0,N(ROUND(24+IFERROR(VLOOKUP(B28,Schicht_Tabelle,16,0),99)-Okt!BW28,2)&lt;Min_Ruhe))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IF(B$4="",Okt!BW29,IFERROR(VLOOKUP(B29,Schicht_Tabelle,12,0),-999))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IF(B$4="",Okt!DB29,IF(IFERROR(VLOOKUP(B29,Schicht_Tabelle,13,0),0)=1,Okt!DB29+1,0))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IF(B$4="",0,N(ROUND(24+IFERROR(VLOOKUP(B29,Schicht_Tabelle,16,0),99)-Okt!BW29,2)&lt;Min_Ruhe))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IF(B$4="",Okt!BW30,IFERROR(VLOOKUP(B30,Schicht_Tabelle,12,0),-999))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IF(B$4="",Okt!DB30,IF(IFERROR(VLOOKUP(B30,Schicht_Tabelle,13,0),0)=1,Okt!DB30+1,0))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IF(B$4="",0,N(ROUND(24+IFERROR(VLOOKUP(B30,Schicht_Tabelle,16,0),99)-Okt!BW30,2)&lt;Min_Ruhe))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 t="str">
        <f>IF(OR(AF$4="",Start!$B$14=""),"",COUNTIF(AF$6:AF$30,Start!$B$14))</f>
        <v/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 t="str">
        <f>IF(OR(AF$4="",Start!$B$15=""),"",COUNTIF(AF$6:AF$30,Start!$B$15))</f>
        <v/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 t="str">
        <f>IF(OR(AF$4="",Start!$B$16=""),"",COUNTIF(AF$6:AF$30,Start!$B$16))</f>
        <v/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 t="str">
        <f>IF(OR(AF$4="",Start!$B$17=""),"",COUNTIF(AF$6:AF$30,Start!$B$17))</f>
        <v/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0</v>
      </c>
      <c r="G42">
        <f t="shared" si="17"/>
        <v>0</v>
      </c>
      <c r="H42">
        <f t="shared" si="17"/>
        <v>1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0</v>
      </c>
      <c r="N42">
        <f t="shared" si="17"/>
        <v>0</v>
      </c>
      <c r="O42">
        <f t="shared" si="17"/>
        <v>1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0</v>
      </c>
      <c r="U42">
        <f t="shared" si="17"/>
        <v>0</v>
      </c>
      <c r="V42">
        <f t="shared" si="17"/>
        <v>1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0</v>
      </c>
      <c r="AB42">
        <f t="shared" si="17"/>
        <v>0</v>
      </c>
      <c r="AC42">
        <f t="shared" si="17"/>
        <v>1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0</v>
      </c>
      <c r="C43">
        <f t="shared" si="18"/>
        <v>1</v>
      </c>
      <c r="D43">
        <f t="shared" si="18"/>
        <v>1</v>
      </c>
      <c r="E43">
        <f t="shared" si="18"/>
        <v>1</v>
      </c>
      <c r="F43">
        <f t="shared" si="18"/>
        <v>1</v>
      </c>
      <c r="G43">
        <f t="shared" si="18"/>
        <v>0</v>
      </c>
      <c r="H43">
        <f t="shared" si="18"/>
        <v>0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1</v>
      </c>
      <c r="M43">
        <f t="shared" si="18"/>
        <v>1</v>
      </c>
      <c r="N43">
        <f t="shared" si="18"/>
        <v>0</v>
      </c>
      <c r="O43">
        <f t="shared" si="18"/>
        <v>0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1</v>
      </c>
      <c r="T43">
        <f t="shared" si="18"/>
        <v>1</v>
      </c>
      <c r="U43">
        <f t="shared" si="18"/>
        <v>0</v>
      </c>
      <c r="V43">
        <f t="shared" si="18"/>
        <v>0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1</v>
      </c>
      <c r="AA43">
        <f t="shared" si="18"/>
        <v>1</v>
      </c>
      <c r="AB43">
        <f t="shared" si="18"/>
        <v>0</v>
      </c>
      <c r="AC43">
        <f t="shared" si="18"/>
        <v>0</v>
      </c>
      <c r="AD43">
        <f t="shared" si="18"/>
        <v>1</v>
      </c>
      <c r="AE43">
        <f t="shared" si="18"/>
        <v>1</v>
      </c>
      <c r="AF43">
        <f t="shared" si="18"/>
        <v>0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1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0</v>
      </c>
      <c r="AA44">
        <f t="shared" si="19"/>
        <v>0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40" priority="17">
      <formula>B$4=""</formula>
    </cfRule>
    <cfRule type="expression" dxfId="39" priority="18">
      <formula>B$44=1</formula>
    </cfRule>
    <cfRule type="expression" dxfId="38" priority="19">
      <formula>AND(B$4&lt;&gt;"",WEEKDAY(B$4,2)&gt;5)</formula>
    </cfRule>
  </conditionalFormatting>
  <conditionalFormatting sqref="B6:AF30">
    <cfRule type="expression" dxfId="37" priority="1" stopIfTrue="1">
      <formula>DC6=1</formula>
    </cfRule>
    <cfRule type="expression" dxfId="36" priority="2" stopIfTrue="1">
      <formula>AND(B$4&lt;&gt;"",BX6&gt;Max_Folge)</formula>
    </cfRule>
    <cfRule type="expression" dxfId="35" priority="3" stopIfTrue="1">
      <formula>AND(B6&lt;&gt;"",B6=INDEX(Kuerzel_Liste,1))</formula>
    </cfRule>
    <cfRule type="expression" dxfId="34" priority="4" stopIfTrue="1">
      <formula>AND(B6&lt;&gt;"",B6=INDEX(Kuerzel_Liste,2))</formula>
    </cfRule>
    <cfRule type="expression" dxfId="33" priority="5" stopIfTrue="1">
      <formula>AND(B6&lt;&gt;"",B6=INDEX(Kuerzel_Liste,3))</formula>
    </cfRule>
    <cfRule type="expression" dxfId="32" priority="6" stopIfTrue="1">
      <formula>AND(B6&lt;&gt;"",B6=INDEX(Kuerzel_Liste,4))</formula>
    </cfRule>
    <cfRule type="expression" dxfId="31" priority="7" stopIfTrue="1">
      <formula>AND(B6&lt;&gt;"",B6=INDEX(Kuerzel_Liste,5))</formula>
    </cfRule>
    <cfRule type="expression" dxfId="30" priority="8" stopIfTrue="1">
      <formula>AND(B6&lt;&gt;"",B6=INDEX(Kuerzel_Liste,6))</formula>
    </cfRule>
    <cfRule type="expression" dxfId="29" priority="9" stopIfTrue="1">
      <formula>AND(B6&lt;&gt;"",B6=INDEX(Kuerzel_Liste,7))</formula>
    </cfRule>
    <cfRule type="expression" dxfId="28" priority="10" stopIfTrue="1">
      <formula>AND(B6&lt;&gt;"",B6=INDEX(Kuerzel_Liste,8))</formula>
    </cfRule>
    <cfRule type="expression" dxfId="27" priority="11" stopIfTrue="1">
      <formula>AND(B6&lt;&gt;"",B6=INDEX(Kuerzel_Liste,9))</formula>
    </cfRule>
    <cfRule type="expression" dxfId="26" priority="12" stopIfTrue="1">
      <formula>AND(B6&lt;&gt;"",B6=INDEX(Kuerzel_Liste,10))</formula>
    </cfRule>
    <cfRule type="expression" dxfId="25" priority="13" stopIfTrue="1">
      <formula>AND(B6&lt;&gt;"",B6=INDEX(Kuerzel_Liste,11))</formula>
    </cfRule>
    <cfRule type="expression" dxfId="24" priority="14" stopIfTrue="1">
      <formula>AND(B6&lt;&gt;"",B6=INDEX(Kuerzel_Liste,12))</formula>
    </cfRule>
  </conditionalFormatting>
  <conditionalFormatting sqref="B33:AF37">
    <cfRule type="expression" dxfId="23" priority="15" stopIfTrue="1">
      <formula>AND(ISNUMBER(B33),COUNTA(B$6:B$30)&gt;0,B33&lt;IF(B$43=1,$AH33,$AI33))</formula>
    </cfRule>
    <cfRule type="expression" dxfId="22" priority="16" stopIfTrue="1">
      <formula>AND(ISNUMBER(B33),COUNTA(B$6:B$30)&gt;0,IF(B$43=1,$AH33,$AI33)&gt;0,B33&gt;=IF(B$43=1,$AH33,$AI33))</formula>
    </cfRule>
  </conditionalFormatting>
  <conditionalFormatting sqref="AQ6:AQ30">
    <cfRule type="expression" dxfId="2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D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4B5BA6"/>
    <pageSetUpPr fitToPage="1"/>
  </sheetPr>
  <dimension ref="A1:EG44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1" customWidth="1"/>
    <col min="2" max="32" width="3.28515625" customWidth="1"/>
    <col min="33" max="33" width="1.140625" customWidth="1"/>
    <col min="34" max="36" width="6.140625" customWidth="1"/>
    <col min="37" max="41" width="3.85546875" customWidth="1"/>
    <col min="42" max="42" width="4.140625" customWidth="1"/>
    <col min="43" max="43" width="22" customWidth="1"/>
    <col min="44" max="137" width="13" hidden="1" customWidth="1"/>
  </cols>
  <sheetData>
    <row r="1" spans="1:137" ht="23.25" x14ac:dyDescent="0.35">
      <c r="A1" s="15" t="str">
        <f>"Schichtplan Dezember "&amp;Jahr&amp;IF(Firma="",""," · "&amp;Firma)</f>
        <v>Schichtplan Dezember 2027</v>
      </c>
    </row>
    <row r="2" spans="1:137" x14ac:dyDescent="0.25">
      <c r="A2" s="13" t="str">
        <f>"Bundesland: "&amp;Bundesland&amp;"   ·   Soll-Arbeitstage Mo bis Fr: "&amp;SUM(B43:AF43)&amp;"   ·   Mindestruhezeit: "&amp;Min_Ruhe&amp;" Std.   ·   höchstens "&amp;Max_Folge&amp;" Arbeitstage am Stück"</f>
        <v>Bundesland: Nordrhein-Westfalen   ·   Soll-Arbeitstage Mo bis Fr: 23   ·   Mindestruhezeit: 11 Std.   ·   höchstens 6 Arbeitstage am Stück</v>
      </c>
    </row>
    <row r="3" spans="1:137" x14ac:dyDescent="0.25">
      <c r="A3" s="38" t="s">
        <v>107</v>
      </c>
      <c r="B3" s="46">
        <f t="shared" ref="B3:AF3" si="0">IF(B4="","",IF(OR(WEEKDAY(B4,2)=1,DAY(B4)=1),INT((B4-DATE(YEAR(B4-WEEKDAY(B4-1)+4),1,3)+WEEKDAY(DATE(YEAR(B4-WEEKDAY(B4-1)+4),1,3))+5)/7),""))</f>
        <v>48</v>
      </c>
      <c r="C3" s="46" t="str">
        <f t="shared" si="0"/>
        <v/>
      </c>
      <c r="D3" s="46" t="str">
        <f t="shared" si="0"/>
        <v/>
      </c>
      <c r="E3" s="46" t="str">
        <f t="shared" si="0"/>
        <v/>
      </c>
      <c r="F3" s="46" t="str">
        <f t="shared" si="0"/>
        <v/>
      </c>
      <c r="G3" s="46">
        <f t="shared" si="0"/>
        <v>49</v>
      </c>
      <c r="H3" s="46" t="str">
        <f t="shared" si="0"/>
        <v/>
      </c>
      <c r="I3" s="46" t="str">
        <f t="shared" si="0"/>
        <v/>
      </c>
      <c r="J3" s="46" t="str">
        <f t="shared" si="0"/>
        <v/>
      </c>
      <c r="K3" s="46" t="str">
        <f t="shared" si="0"/>
        <v/>
      </c>
      <c r="L3" s="46" t="str">
        <f t="shared" si="0"/>
        <v/>
      </c>
      <c r="M3" s="46" t="str">
        <f t="shared" si="0"/>
        <v/>
      </c>
      <c r="N3" s="46">
        <f t="shared" si="0"/>
        <v>50</v>
      </c>
      <c r="O3" s="46" t="str">
        <f t="shared" si="0"/>
        <v/>
      </c>
      <c r="P3" s="46" t="str">
        <f t="shared" si="0"/>
        <v/>
      </c>
      <c r="Q3" s="46" t="str">
        <f t="shared" si="0"/>
        <v/>
      </c>
      <c r="R3" s="46" t="str">
        <f t="shared" si="0"/>
        <v/>
      </c>
      <c r="S3" s="46" t="str">
        <f t="shared" si="0"/>
        <v/>
      </c>
      <c r="T3" s="46" t="str">
        <f t="shared" si="0"/>
        <v/>
      </c>
      <c r="U3" s="46">
        <f t="shared" si="0"/>
        <v>51</v>
      </c>
      <c r="V3" s="46" t="str">
        <f t="shared" si="0"/>
        <v/>
      </c>
      <c r="W3" s="46" t="str">
        <f t="shared" si="0"/>
        <v/>
      </c>
      <c r="X3" s="46" t="str">
        <f t="shared" si="0"/>
        <v/>
      </c>
      <c r="Y3" s="46" t="str">
        <f t="shared" si="0"/>
        <v/>
      </c>
      <c r="Z3" s="46" t="str">
        <f t="shared" si="0"/>
        <v/>
      </c>
      <c r="AA3" s="46" t="str">
        <f t="shared" si="0"/>
        <v/>
      </c>
      <c r="AB3" s="46">
        <f t="shared" si="0"/>
        <v>52</v>
      </c>
      <c r="AC3" s="46" t="str">
        <f t="shared" si="0"/>
        <v/>
      </c>
      <c r="AD3" s="46" t="str">
        <f t="shared" si="0"/>
        <v/>
      </c>
      <c r="AE3" s="46" t="str">
        <f t="shared" si="0"/>
        <v/>
      </c>
      <c r="AF3" s="46" t="str">
        <f t="shared" si="0"/>
        <v/>
      </c>
    </row>
    <row r="4" spans="1:137" x14ac:dyDescent="0.25">
      <c r="A4" s="47" t="s">
        <v>64</v>
      </c>
      <c r="B4" s="48">
        <f>IF(MONTH(DATE(Jahr,12,1))=12,DATE(Jahr,12,1),"")</f>
        <v>46722</v>
      </c>
      <c r="C4" s="48">
        <f>IF(MONTH(DATE(Jahr,12,2))=12,DATE(Jahr,12,2),"")</f>
        <v>46723</v>
      </c>
      <c r="D4" s="48">
        <f>IF(MONTH(DATE(Jahr,12,3))=12,DATE(Jahr,12,3),"")</f>
        <v>46724</v>
      </c>
      <c r="E4" s="48">
        <f>IF(MONTH(DATE(Jahr,12,4))=12,DATE(Jahr,12,4),"")</f>
        <v>46725</v>
      </c>
      <c r="F4" s="48">
        <f>IF(MONTH(DATE(Jahr,12,5))=12,DATE(Jahr,12,5),"")</f>
        <v>46726</v>
      </c>
      <c r="G4" s="48">
        <f>IF(MONTH(DATE(Jahr,12,6))=12,DATE(Jahr,12,6),"")</f>
        <v>46727</v>
      </c>
      <c r="H4" s="48">
        <f>IF(MONTH(DATE(Jahr,12,7))=12,DATE(Jahr,12,7),"")</f>
        <v>46728</v>
      </c>
      <c r="I4" s="48">
        <f>IF(MONTH(DATE(Jahr,12,8))=12,DATE(Jahr,12,8),"")</f>
        <v>46729</v>
      </c>
      <c r="J4" s="48">
        <f>IF(MONTH(DATE(Jahr,12,9))=12,DATE(Jahr,12,9),"")</f>
        <v>46730</v>
      </c>
      <c r="K4" s="48">
        <f>IF(MONTH(DATE(Jahr,12,10))=12,DATE(Jahr,12,10),"")</f>
        <v>46731</v>
      </c>
      <c r="L4" s="48">
        <f>IF(MONTH(DATE(Jahr,12,11))=12,DATE(Jahr,12,11),"")</f>
        <v>46732</v>
      </c>
      <c r="M4" s="48">
        <f>IF(MONTH(DATE(Jahr,12,12))=12,DATE(Jahr,12,12),"")</f>
        <v>46733</v>
      </c>
      <c r="N4" s="48">
        <f>IF(MONTH(DATE(Jahr,12,13))=12,DATE(Jahr,12,13),"")</f>
        <v>46734</v>
      </c>
      <c r="O4" s="48">
        <f>IF(MONTH(DATE(Jahr,12,14))=12,DATE(Jahr,12,14),"")</f>
        <v>46735</v>
      </c>
      <c r="P4" s="48">
        <f>IF(MONTH(DATE(Jahr,12,15))=12,DATE(Jahr,12,15),"")</f>
        <v>46736</v>
      </c>
      <c r="Q4" s="48">
        <f>IF(MONTH(DATE(Jahr,12,16))=12,DATE(Jahr,12,16),"")</f>
        <v>46737</v>
      </c>
      <c r="R4" s="48">
        <f>IF(MONTH(DATE(Jahr,12,17))=12,DATE(Jahr,12,17),"")</f>
        <v>46738</v>
      </c>
      <c r="S4" s="48">
        <f>IF(MONTH(DATE(Jahr,12,18))=12,DATE(Jahr,12,18),"")</f>
        <v>46739</v>
      </c>
      <c r="T4" s="48">
        <f>IF(MONTH(DATE(Jahr,12,19))=12,DATE(Jahr,12,19),"")</f>
        <v>46740</v>
      </c>
      <c r="U4" s="48">
        <f>IF(MONTH(DATE(Jahr,12,20))=12,DATE(Jahr,12,20),"")</f>
        <v>46741</v>
      </c>
      <c r="V4" s="48">
        <f>IF(MONTH(DATE(Jahr,12,21))=12,DATE(Jahr,12,21),"")</f>
        <v>46742</v>
      </c>
      <c r="W4" s="48">
        <f>IF(MONTH(DATE(Jahr,12,22))=12,DATE(Jahr,12,22),"")</f>
        <v>46743</v>
      </c>
      <c r="X4" s="48">
        <f>IF(MONTH(DATE(Jahr,12,23))=12,DATE(Jahr,12,23),"")</f>
        <v>46744</v>
      </c>
      <c r="Y4" s="48">
        <f>IF(MONTH(DATE(Jahr,12,24))=12,DATE(Jahr,12,24),"")</f>
        <v>46745</v>
      </c>
      <c r="Z4" s="48">
        <f>IF(MONTH(DATE(Jahr,12,25))=12,DATE(Jahr,12,25),"")</f>
        <v>46746</v>
      </c>
      <c r="AA4" s="48">
        <f>IF(MONTH(DATE(Jahr,12,26))=12,DATE(Jahr,12,26),"")</f>
        <v>46747</v>
      </c>
      <c r="AB4" s="48">
        <f>IF(MONTH(DATE(Jahr,12,27))=12,DATE(Jahr,12,27),"")</f>
        <v>46748</v>
      </c>
      <c r="AC4" s="48">
        <f>IF(MONTH(DATE(Jahr,12,28))=12,DATE(Jahr,12,28),"")</f>
        <v>46749</v>
      </c>
      <c r="AD4" s="48">
        <f>IF(MONTH(DATE(Jahr,12,29))=12,DATE(Jahr,12,29),"")</f>
        <v>46750</v>
      </c>
      <c r="AE4" s="48">
        <f>IF(MONTH(DATE(Jahr,12,30))=12,DATE(Jahr,12,30),"")</f>
        <v>46751</v>
      </c>
      <c r="AF4" s="48">
        <f>IF(MONTH(DATE(Jahr,12,31))=12,DATE(Jahr,12,31),"")</f>
        <v>46752</v>
      </c>
      <c r="AH4" s="38" t="s">
        <v>47</v>
      </c>
      <c r="AK4" s="38" t="s">
        <v>108</v>
      </c>
      <c r="AS4" s="49" t="s">
        <v>109</v>
      </c>
    </row>
    <row r="5" spans="1:137" x14ac:dyDescent="0.25">
      <c r="A5" s="50" t="s">
        <v>94</v>
      </c>
      <c r="B5" s="51">
        <f t="shared" ref="B5:AF5" si="1">B4</f>
        <v>46722</v>
      </c>
      <c r="C5" s="51">
        <f t="shared" si="1"/>
        <v>46723</v>
      </c>
      <c r="D5" s="51">
        <f t="shared" si="1"/>
        <v>46724</v>
      </c>
      <c r="E5" s="51">
        <f t="shared" si="1"/>
        <v>46725</v>
      </c>
      <c r="F5" s="51">
        <f t="shared" si="1"/>
        <v>46726</v>
      </c>
      <c r="G5" s="51">
        <f t="shared" si="1"/>
        <v>46727</v>
      </c>
      <c r="H5" s="51">
        <f t="shared" si="1"/>
        <v>46728</v>
      </c>
      <c r="I5" s="51">
        <f t="shared" si="1"/>
        <v>46729</v>
      </c>
      <c r="J5" s="51">
        <f t="shared" si="1"/>
        <v>46730</v>
      </c>
      <c r="K5" s="51">
        <f t="shared" si="1"/>
        <v>46731</v>
      </c>
      <c r="L5" s="51">
        <f t="shared" si="1"/>
        <v>46732</v>
      </c>
      <c r="M5" s="51">
        <f t="shared" si="1"/>
        <v>46733</v>
      </c>
      <c r="N5" s="51">
        <f t="shared" si="1"/>
        <v>46734</v>
      </c>
      <c r="O5" s="51">
        <f t="shared" si="1"/>
        <v>46735</v>
      </c>
      <c r="P5" s="51">
        <f t="shared" si="1"/>
        <v>46736</v>
      </c>
      <c r="Q5" s="51">
        <f t="shared" si="1"/>
        <v>46737</v>
      </c>
      <c r="R5" s="51">
        <f t="shared" si="1"/>
        <v>46738</v>
      </c>
      <c r="S5" s="51">
        <f t="shared" si="1"/>
        <v>46739</v>
      </c>
      <c r="T5" s="51">
        <f t="shared" si="1"/>
        <v>46740</v>
      </c>
      <c r="U5" s="51">
        <f t="shared" si="1"/>
        <v>46741</v>
      </c>
      <c r="V5" s="51">
        <f t="shared" si="1"/>
        <v>46742</v>
      </c>
      <c r="W5" s="51">
        <f t="shared" si="1"/>
        <v>46743</v>
      </c>
      <c r="X5" s="51">
        <f t="shared" si="1"/>
        <v>46744</v>
      </c>
      <c r="Y5" s="51">
        <f t="shared" si="1"/>
        <v>46745</v>
      </c>
      <c r="Z5" s="51">
        <f t="shared" si="1"/>
        <v>46746</v>
      </c>
      <c r="AA5" s="51">
        <f t="shared" si="1"/>
        <v>46747</v>
      </c>
      <c r="AB5" s="51">
        <f t="shared" si="1"/>
        <v>46748</v>
      </c>
      <c r="AC5" s="51">
        <f t="shared" si="1"/>
        <v>46749</v>
      </c>
      <c r="AD5" s="51">
        <f t="shared" si="1"/>
        <v>46750</v>
      </c>
      <c r="AE5" s="51">
        <f t="shared" si="1"/>
        <v>46751</v>
      </c>
      <c r="AF5" s="51">
        <f t="shared" si="1"/>
        <v>46752</v>
      </c>
      <c r="AH5" s="52" t="s">
        <v>110</v>
      </c>
      <c r="AI5" s="52" t="s">
        <v>111</v>
      </c>
      <c r="AJ5" s="52" t="s">
        <v>100</v>
      </c>
      <c r="AK5" s="52" t="str">
        <f>INDEX(Kuerzel_Liste,1)&amp;""</f>
        <v>F</v>
      </c>
      <c r="AL5" s="52" t="str">
        <f>INDEX(Kuerzel_Liste,2)&amp;""</f>
        <v>S</v>
      </c>
      <c r="AM5" s="52" t="str">
        <f>INDEX(Kuerzel_Liste,3)&amp;""</f>
        <v>N</v>
      </c>
      <c r="AN5" s="52" t="str">
        <f>INDEX(Kuerzel_Liste,5)&amp;""</f>
        <v>U</v>
      </c>
      <c r="AO5" s="52" t="str">
        <f>INDEX(Kuerzel_Liste,6)&amp;""</f>
        <v>K</v>
      </c>
      <c r="AP5" s="52" t="s">
        <v>112</v>
      </c>
      <c r="AQ5" s="52" t="s">
        <v>113</v>
      </c>
    </row>
    <row r="6" spans="1:137" x14ac:dyDescent="0.25">
      <c r="A6" s="53" t="str">
        <f>IF(Mitarbeitende!A6="","",Mitarbeitende!A6)</f>
        <v/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H6" s="43" t="str">
        <f>IF(OR($A6="",N(Mitarbeitende!$C6)=0),"",IF(Soll_Modus="Kalendertagen",Mitarbeitende!$C6/7*COUNT($B$4:$AF$4),Mitarbeitende!$C6/5*SUM($B$43:$AF$43)))</f>
        <v/>
      </c>
      <c r="AI6" s="43" t="str">
        <f>IF($A6="","",SUMPRODUCT(COUNTIF($B6:$AF6,Kuerzel_Liste)*Std_Liste)+SUMPRODUCT(COUNTIF($B6:$AF6,Kuerzel_Liste)*Bezahlt_Liste)*N(Mitarbeitende!$D6))</f>
        <v/>
      </c>
      <c r="AJ6" s="44" t="str">
        <f t="shared" ref="AJ6:AJ30" si="2">IF(OR($A6="",AH6="",COUNTA($B6:$AF6)=0),"",AI6-AH6)</f>
        <v/>
      </c>
      <c r="AK6" s="55" t="str">
        <f t="shared" ref="AK6:AO15" si="3">IF(OR($A6="",AK$5=""),"",COUNTIF($B6:$AF6,AK$5))</f>
        <v/>
      </c>
      <c r="AL6" s="55" t="str">
        <f t="shared" si="3"/>
        <v/>
      </c>
      <c r="AM6" s="55" t="str">
        <f t="shared" si="3"/>
        <v/>
      </c>
      <c r="AN6" s="55" t="str">
        <f t="shared" si="3"/>
        <v/>
      </c>
      <c r="AO6" s="55" t="str">
        <f t="shared" si="3"/>
        <v/>
      </c>
      <c r="AP6" s="55" t="str">
        <f t="shared" ref="AP6:AP30" si="4">IF($A6="","",SUMPRODUCT($B$42:$AF$42*(COUNTIF(Arbeit_Liste,$B6:$AF6)&gt;0)))</f>
        <v/>
      </c>
      <c r="AQ6" s="56" t="str">
        <f t="shared" ref="AQ6:AQ30" si="5">IF($A6="","",IF(SUM(DC6:EG6)&gt;0,SUM(DC6:EG6)&amp;"x Ruhezeit","")&amp;IF(AND(SUM(DC6:EG6)&gt;0,MAX(BX6:DB6)&gt;Max_Folge),", ","")&amp;IF(MAX(BX6:DB6)&gt;Max_Folge,MAX(BX6:DB6)&amp;" Tage am Stück",""))</f>
        <v/>
      </c>
      <c r="AR6">
        <f t="shared" ref="AR6:AR30" si="6">IF(COUNTA($B6:$AF6)&gt;0,N(AH6),0)</f>
        <v>0</v>
      </c>
      <c r="AS6">
        <f>IF(B$4="",Nov!BW6,IFERROR(VLOOKUP(B6,Schicht_Tabelle,12,0),-999))</f>
        <v>-999</v>
      </c>
      <c r="AT6">
        <f t="shared" ref="AT6:BW14" si="7">IF(C$4="",AS6,IFERROR(VLOOKUP(C6,Schicht_Tabelle,12,0),-999))</f>
        <v>-999</v>
      </c>
      <c r="AU6">
        <f t="shared" si="7"/>
        <v>-999</v>
      </c>
      <c r="AV6">
        <f t="shared" si="7"/>
        <v>-999</v>
      </c>
      <c r="AW6">
        <f t="shared" si="7"/>
        <v>-999</v>
      </c>
      <c r="AX6">
        <f t="shared" si="7"/>
        <v>-999</v>
      </c>
      <c r="AY6">
        <f t="shared" si="7"/>
        <v>-999</v>
      </c>
      <c r="AZ6">
        <f t="shared" si="7"/>
        <v>-999</v>
      </c>
      <c r="BA6">
        <f t="shared" si="7"/>
        <v>-999</v>
      </c>
      <c r="BB6">
        <f t="shared" si="7"/>
        <v>-999</v>
      </c>
      <c r="BC6">
        <f t="shared" si="7"/>
        <v>-999</v>
      </c>
      <c r="BD6">
        <f t="shared" si="7"/>
        <v>-999</v>
      </c>
      <c r="BE6">
        <f t="shared" si="7"/>
        <v>-999</v>
      </c>
      <c r="BF6">
        <f t="shared" si="7"/>
        <v>-999</v>
      </c>
      <c r="BG6">
        <f t="shared" si="7"/>
        <v>-999</v>
      </c>
      <c r="BH6">
        <f t="shared" si="7"/>
        <v>-999</v>
      </c>
      <c r="BI6">
        <f t="shared" si="7"/>
        <v>-999</v>
      </c>
      <c r="BJ6">
        <f t="shared" si="7"/>
        <v>-999</v>
      </c>
      <c r="BK6">
        <f t="shared" si="7"/>
        <v>-999</v>
      </c>
      <c r="BL6">
        <f t="shared" si="7"/>
        <v>-999</v>
      </c>
      <c r="BM6">
        <f t="shared" si="7"/>
        <v>-999</v>
      </c>
      <c r="BN6">
        <f t="shared" si="7"/>
        <v>-999</v>
      </c>
      <c r="BO6">
        <f t="shared" si="7"/>
        <v>-999</v>
      </c>
      <c r="BP6">
        <f t="shared" si="7"/>
        <v>-999</v>
      </c>
      <c r="BQ6">
        <f t="shared" si="7"/>
        <v>-999</v>
      </c>
      <c r="BR6">
        <f t="shared" si="7"/>
        <v>-999</v>
      </c>
      <c r="BS6">
        <f t="shared" si="7"/>
        <v>-999</v>
      </c>
      <c r="BT6">
        <f t="shared" si="7"/>
        <v>-999</v>
      </c>
      <c r="BU6">
        <f t="shared" si="7"/>
        <v>-999</v>
      </c>
      <c r="BV6">
        <f t="shared" si="7"/>
        <v>-999</v>
      </c>
      <c r="BW6">
        <f t="shared" si="7"/>
        <v>-999</v>
      </c>
      <c r="BX6">
        <f>IF(B$4="",Nov!DB6,IF(IFERROR(VLOOKUP(B6,Schicht_Tabelle,13,0),0)=1,Nov!DB6+1,0))</f>
        <v>0</v>
      </c>
      <c r="BY6">
        <f t="shared" ref="BY6:DB14" si="8">IF(C$4="",BX6,IF(IFERROR(VLOOKUP(C6,Schicht_Tabelle,13,0),0)=1,BX6+1,0))</f>
        <v>0</v>
      </c>
      <c r="BZ6">
        <f t="shared" si="8"/>
        <v>0</v>
      </c>
      <c r="CA6">
        <f t="shared" si="8"/>
        <v>0</v>
      </c>
      <c r="CB6">
        <f t="shared" si="8"/>
        <v>0</v>
      </c>
      <c r="CC6">
        <f t="shared" si="8"/>
        <v>0</v>
      </c>
      <c r="CD6">
        <f t="shared" si="8"/>
        <v>0</v>
      </c>
      <c r="CE6">
        <f t="shared" si="8"/>
        <v>0</v>
      </c>
      <c r="CF6">
        <f t="shared" si="8"/>
        <v>0</v>
      </c>
      <c r="CG6">
        <f t="shared" si="8"/>
        <v>0</v>
      </c>
      <c r="CH6">
        <f t="shared" si="8"/>
        <v>0</v>
      </c>
      <c r="CI6">
        <f t="shared" si="8"/>
        <v>0</v>
      </c>
      <c r="CJ6">
        <f t="shared" si="8"/>
        <v>0</v>
      </c>
      <c r="CK6">
        <f t="shared" si="8"/>
        <v>0</v>
      </c>
      <c r="CL6">
        <f t="shared" si="8"/>
        <v>0</v>
      </c>
      <c r="CM6">
        <f t="shared" si="8"/>
        <v>0</v>
      </c>
      <c r="CN6">
        <f t="shared" si="8"/>
        <v>0</v>
      </c>
      <c r="CO6">
        <f t="shared" si="8"/>
        <v>0</v>
      </c>
      <c r="CP6">
        <f t="shared" si="8"/>
        <v>0</v>
      </c>
      <c r="CQ6">
        <f t="shared" si="8"/>
        <v>0</v>
      </c>
      <c r="CR6">
        <f t="shared" si="8"/>
        <v>0</v>
      </c>
      <c r="CS6">
        <f t="shared" si="8"/>
        <v>0</v>
      </c>
      <c r="CT6">
        <f t="shared" si="8"/>
        <v>0</v>
      </c>
      <c r="CU6">
        <f t="shared" si="8"/>
        <v>0</v>
      </c>
      <c r="CV6">
        <f t="shared" si="8"/>
        <v>0</v>
      </c>
      <c r="CW6">
        <f t="shared" si="8"/>
        <v>0</v>
      </c>
      <c r="CX6">
        <f t="shared" si="8"/>
        <v>0</v>
      </c>
      <c r="CY6">
        <f t="shared" si="8"/>
        <v>0</v>
      </c>
      <c r="CZ6">
        <f t="shared" si="8"/>
        <v>0</v>
      </c>
      <c r="DA6">
        <f t="shared" si="8"/>
        <v>0</v>
      </c>
      <c r="DB6">
        <f t="shared" si="8"/>
        <v>0</v>
      </c>
      <c r="DC6">
        <f>IF(B$4="",0,N(ROUND(24+IFERROR(VLOOKUP(B6,Schicht_Tabelle,16,0),99)-Nov!BW6,2)&lt;Min_Ruhe))</f>
        <v>0</v>
      </c>
      <c r="DD6">
        <f t="shared" ref="DD6:EG14" si="9">IF(C$4="",0,N(ROUND(24+IFERROR(VLOOKUP(C6,Schicht_Tabelle,16,0),99)-AS6,2)&lt;Min_Ruhe))</f>
        <v>0</v>
      </c>
      <c r="DE6">
        <f t="shared" si="9"/>
        <v>0</v>
      </c>
      <c r="DF6">
        <f t="shared" si="9"/>
        <v>0</v>
      </c>
      <c r="DG6">
        <f t="shared" si="9"/>
        <v>0</v>
      </c>
      <c r="DH6">
        <f t="shared" si="9"/>
        <v>0</v>
      </c>
      <c r="DI6">
        <f t="shared" si="9"/>
        <v>0</v>
      </c>
      <c r="DJ6">
        <f t="shared" si="9"/>
        <v>0</v>
      </c>
      <c r="DK6">
        <f t="shared" si="9"/>
        <v>0</v>
      </c>
      <c r="DL6">
        <f t="shared" si="9"/>
        <v>0</v>
      </c>
      <c r="DM6">
        <f t="shared" si="9"/>
        <v>0</v>
      </c>
      <c r="DN6">
        <f t="shared" si="9"/>
        <v>0</v>
      </c>
      <c r="DO6">
        <f t="shared" si="9"/>
        <v>0</v>
      </c>
      <c r="DP6">
        <f t="shared" si="9"/>
        <v>0</v>
      </c>
      <c r="DQ6">
        <f t="shared" si="9"/>
        <v>0</v>
      </c>
      <c r="DR6">
        <f t="shared" si="9"/>
        <v>0</v>
      </c>
      <c r="DS6">
        <f t="shared" si="9"/>
        <v>0</v>
      </c>
      <c r="DT6">
        <f t="shared" si="9"/>
        <v>0</v>
      </c>
      <c r="DU6">
        <f t="shared" si="9"/>
        <v>0</v>
      </c>
      <c r="DV6">
        <f t="shared" si="9"/>
        <v>0</v>
      </c>
      <c r="DW6">
        <f t="shared" si="9"/>
        <v>0</v>
      </c>
      <c r="DX6">
        <f t="shared" si="9"/>
        <v>0</v>
      </c>
      <c r="DY6">
        <f t="shared" si="9"/>
        <v>0</v>
      </c>
      <c r="DZ6">
        <f t="shared" si="9"/>
        <v>0</v>
      </c>
      <c r="EA6">
        <f t="shared" si="9"/>
        <v>0</v>
      </c>
      <c r="EB6">
        <f t="shared" si="9"/>
        <v>0</v>
      </c>
      <c r="EC6">
        <f t="shared" si="9"/>
        <v>0</v>
      </c>
      <c r="ED6">
        <f t="shared" si="9"/>
        <v>0</v>
      </c>
      <c r="EE6">
        <f t="shared" si="9"/>
        <v>0</v>
      </c>
      <c r="EF6">
        <f t="shared" si="9"/>
        <v>0</v>
      </c>
      <c r="EG6">
        <f t="shared" si="9"/>
        <v>0</v>
      </c>
    </row>
    <row r="7" spans="1:137" x14ac:dyDescent="0.25">
      <c r="A7" s="53" t="str">
        <f>IF(Mitarbeitende!A7="","",Mitarbeitende!A7)</f>
        <v/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H7" s="43" t="str">
        <f>IF(OR($A7="",N(Mitarbeitende!$C7)=0),"",IF(Soll_Modus="Kalendertagen",Mitarbeitende!$C7/7*COUNT($B$4:$AF$4),Mitarbeitende!$C7/5*SUM($B$43:$AF$43)))</f>
        <v/>
      </c>
      <c r="AI7" s="43" t="str">
        <f>IF($A7="","",SUMPRODUCT(COUNTIF($B7:$AF7,Kuerzel_Liste)*Std_Liste)+SUMPRODUCT(COUNTIF($B7:$AF7,Kuerzel_Liste)*Bezahlt_Liste)*N(Mitarbeitende!$D7))</f>
        <v/>
      </c>
      <c r="AJ7" s="44" t="str">
        <f t="shared" si="2"/>
        <v/>
      </c>
      <c r="AK7" s="55" t="str">
        <f t="shared" si="3"/>
        <v/>
      </c>
      <c r="AL7" s="55" t="str">
        <f t="shared" si="3"/>
        <v/>
      </c>
      <c r="AM7" s="55" t="str">
        <f t="shared" si="3"/>
        <v/>
      </c>
      <c r="AN7" s="55" t="str">
        <f t="shared" si="3"/>
        <v/>
      </c>
      <c r="AO7" s="55" t="str">
        <f t="shared" si="3"/>
        <v/>
      </c>
      <c r="AP7" s="55" t="str">
        <f t="shared" si="4"/>
        <v/>
      </c>
      <c r="AQ7" s="56" t="str">
        <f t="shared" si="5"/>
        <v/>
      </c>
      <c r="AR7">
        <f t="shared" si="6"/>
        <v>0</v>
      </c>
      <c r="AS7">
        <f>IF(B$4="",Nov!BW7,IFERROR(VLOOKUP(B7,Schicht_Tabelle,12,0),-999))</f>
        <v>-999</v>
      </c>
      <c r="AT7">
        <f t="shared" si="7"/>
        <v>-999</v>
      </c>
      <c r="AU7">
        <f t="shared" si="7"/>
        <v>-999</v>
      </c>
      <c r="AV7">
        <f t="shared" si="7"/>
        <v>-999</v>
      </c>
      <c r="AW7">
        <f t="shared" si="7"/>
        <v>-999</v>
      </c>
      <c r="AX7">
        <f t="shared" si="7"/>
        <v>-999</v>
      </c>
      <c r="AY7">
        <f t="shared" si="7"/>
        <v>-999</v>
      </c>
      <c r="AZ7">
        <f t="shared" si="7"/>
        <v>-999</v>
      </c>
      <c r="BA7">
        <f t="shared" si="7"/>
        <v>-999</v>
      </c>
      <c r="BB7">
        <f t="shared" si="7"/>
        <v>-999</v>
      </c>
      <c r="BC7">
        <f t="shared" si="7"/>
        <v>-999</v>
      </c>
      <c r="BD7">
        <f t="shared" si="7"/>
        <v>-999</v>
      </c>
      <c r="BE7">
        <f t="shared" si="7"/>
        <v>-999</v>
      </c>
      <c r="BF7">
        <f t="shared" si="7"/>
        <v>-999</v>
      </c>
      <c r="BG7">
        <f t="shared" si="7"/>
        <v>-999</v>
      </c>
      <c r="BH7">
        <f t="shared" si="7"/>
        <v>-999</v>
      </c>
      <c r="BI7">
        <f t="shared" si="7"/>
        <v>-999</v>
      </c>
      <c r="BJ7">
        <f t="shared" si="7"/>
        <v>-999</v>
      </c>
      <c r="BK7">
        <f t="shared" si="7"/>
        <v>-999</v>
      </c>
      <c r="BL7">
        <f t="shared" si="7"/>
        <v>-999</v>
      </c>
      <c r="BM7">
        <f t="shared" si="7"/>
        <v>-999</v>
      </c>
      <c r="BN7">
        <f t="shared" si="7"/>
        <v>-999</v>
      </c>
      <c r="BO7">
        <f t="shared" si="7"/>
        <v>-999</v>
      </c>
      <c r="BP7">
        <f t="shared" si="7"/>
        <v>-999</v>
      </c>
      <c r="BQ7">
        <f t="shared" si="7"/>
        <v>-999</v>
      </c>
      <c r="BR7">
        <f t="shared" si="7"/>
        <v>-999</v>
      </c>
      <c r="BS7">
        <f t="shared" si="7"/>
        <v>-999</v>
      </c>
      <c r="BT7">
        <f t="shared" si="7"/>
        <v>-999</v>
      </c>
      <c r="BU7">
        <f t="shared" si="7"/>
        <v>-999</v>
      </c>
      <c r="BV7">
        <f t="shared" si="7"/>
        <v>-999</v>
      </c>
      <c r="BW7">
        <f t="shared" si="7"/>
        <v>-999</v>
      </c>
      <c r="BX7">
        <f>IF(B$4="",Nov!DB7,IF(IFERROR(VLOOKUP(B7,Schicht_Tabelle,13,0),0)=1,Nov!DB7+1,0))</f>
        <v>0</v>
      </c>
      <c r="BY7">
        <f t="shared" si="8"/>
        <v>0</v>
      </c>
      <c r="BZ7">
        <f t="shared" si="8"/>
        <v>0</v>
      </c>
      <c r="CA7">
        <f t="shared" si="8"/>
        <v>0</v>
      </c>
      <c r="CB7">
        <f t="shared" si="8"/>
        <v>0</v>
      </c>
      <c r="CC7">
        <f t="shared" si="8"/>
        <v>0</v>
      </c>
      <c r="CD7">
        <f t="shared" si="8"/>
        <v>0</v>
      </c>
      <c r="CE7">
        <f t="shared" si="8"/>
        <v>0</v>
      </c>
      <c r="CF7">
        <f t="shared" si="8"/>
        <v>0</v>
      </c>
      <c r="CG7">
        <f t="shared" si="8"/>
        <v>0</v>
      </c>
      <c r="CH7">
        <f t="shared" si="8"/>
        <v>0</v>
      </c>
      <c r="CI7">
        <f t="shared" si="8"/>
        <v>0</v>
      </c>
      <c r="CJ7">
        <f t="shared" si="8"/>
        <v>0</v>
      </c>
      <c r="CK7">
        <f t="shared" si="8"/>
        <v>0</v>
      </c>
      <c r="CL7">
        <f t="shared" si="8"/>
        <v>0</v>
      </c>
      <c r="CM7">
        <f t="shared" si="8"/>
        <v>0</v>
      </c>
      <c r="CN7">
        <f t="shared" si="8"/>
        <v>0</v>
      </c>
      <c r="CO7">
        <f t="shared" si="8"/>
        <v>0</v>
      </c>
      <c r="CP7">
        <f t="shared" si="8"/>
        <v>0</v>
      </c>
      <c r="CQ7">
        <f t="shared" si="8"/>
        <v>0</v>
      </c>
      <c r="CR7">
        <f t="shared" si="8"/>
        <v>0</v>
      </c>
      <c r="CS7">
        <f t="shared" si="8"/>
        <v>0</v>
      </c>
      <c r="CT7">
        <f t="shared" si="8"/>
        <v>0</v>
      </c>
      <c r="CU7">
        <f t="shared" si="8"/>
        <v>0</v>
      </c>
      <c r="CV7">
        <f t="shared" si="8"/>
        <v>0</v>
      </c>
      <c r="CW7">
        <f t="shared" si="8"/>
        <v>0</v>
      </c>
      <c r="CX7">
        <f t="shared" si="8"/>
        <v>0</v>
      </c>
      <c r="CY7">
        <f t="shared" si="8"/>
        <v>0</v>
      </c>
      <c r="CZ7">
        <f t="shared" si="8"/>
        <v>0</v>
      </c>
      <c r="DA7">
        <f t="shared" si="8"/>
        <v>0</v>
      </c>
      <c r="DB7">
        <f t="shared" si="8"/>
        <v>0</v>
      </c>
      <c r="DC7">
        <f>IF(B$4="",0,N(ROUND(24+IFERROR(VLOOKUP(B7,Schicht_Tabelle,16,0),99)-Nov!BW7,2)&lt;Min_Ruhe))</f>
        <v>0</v>
      </c>
      <c r="DD7">
        <f t="shared" si="9"/>
        <v>0</v>
      </c>
      <c r="DE7">
        <f t="shared" si="9"/>
        <v>0</v>
      </c>
      <c r="DF7">
        <f t="shared" si="9"/>
        <v>0</v>
      </c>
      <c r="DG7">
        <f t="shared" si="9"/>
        <v>0</v>
      </c>
      <c r="DH7">
        <f t="shared" si="9"/>
        <v>0</v>
      </c>
      <c r="DI7">
        <f t="shared" si="9"/>
        <v>0</v>
      </c>
      <c r="DJ7">
        <f t="shared" si="9"/>
        <v>0</v>
      </c>
      <c r="DK7">
        <f t="shared" si="9"/>
        <v>0</v>
      </c>
      <c r="DL7">
        <f t="shared" si="9"/>
        <v>0</v>
      </c>
      <c r="DM7">
        <f t="shared" si="9"/>
        <v>0</v>
      </c>
      <c r="DN7">
        <f t="shared" si="9"/>
        <v>0</v>
      </c>
      <c r="DO7">
        <f t="shared" si="9"/>
        <v>0</v>
      </c>
      <c r="DP7">
        <f t="shared" si="9"/>
        <v>0</v>
      </c>
      <c r="DQ7">
        <f t="shared" si="9"/>
        <v>0</v>
      </c>
      <c r="DR7">
        <f t="shared" si="9"/>
        <v>0</v>
      </c>
      <c r="DS7">
        <f t="shared" si="9"/>
        <v>0</v>
      </c>
      <c r="DT7">
        <f t="shared" si="9"/>
        <v>0</v>
      </c>
      <c r="DU7">
        <f t="shared" si="9"/>
        <v>0</v>
      </c>
      <c r="DV7">
        <f t="shared" si="9"/>
        <v>0</v>
      </c>
      <c r="DW7">
        <f t="shared" si="9"/>
        <v>0</v>
      </c>
      <c r="DX7">
        <f t="shared" si="9"/>
        <v>0</v>
      </c>
      <c r="DY7">
        <f t="shared" si="9"/>
        <v>0</v>
      </c>
      <c r="DZ7">
        <f t="shared" si="9"/>
        <v>0</v>
      </c>
      <c r="EA7">
        <f t="shared" si="9"/>
        <v>0</v>
      </c>
      <c r="EB7">
        <f t="shared" si="9"/>
        <v>0</v>
      </c>
      <c r="EC7">
        <f t="shared" si="9"/>
        <v>0</v>
      </c>
      <c r="ED7">
        <f t="shared" si="9"/>
        <v>0</v>
      </c>
      <c r="EE7">
        <f t="shared" si="9"/>
        <v>0</v>
      </c>
      <c r="EF7">
        <f t="shared" si="9"/>
        <v>0</v>
      </c>
      <c r="EG7">
        <f t="shared" si="9"/>
        <v>0</v>
      </c>
    </row>
    <row r="8" spans="1:137" x14ac:dyDescent="0.25">
      <c r="A8" s="53" t="str">
        <f>IF(Mitarbeitende!A8="","",Mitarbeitende!A8)</f>
        <v/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H8" s="43" t="str">
        <f>IF(OR($A8="",N(Mitarbeitende!$C8)=0),"",IF(Soll_Modus="Kalendertagen",Mitarbeitende!$C8/7*COUNT($B$4:$AF$4),Mitarbeitende!$C8/5*SUM($B$43:$AF$43)))</f>
        <v/>
      </c>
      <c r="AI8" s="43" t="str">
        <f>IF($A8="","",SUMPRODUCT(COUNTIF($B8:$AF8,Kuerzel_Liste)*Std_Liste)+SUMPRODUCT(COUNTIF($B8:$AF8,Kuerzel_Liste)*Bezahlt_Liste)*N(Mitarbeitende!$D8))</f>
        <v/>
      </c>
      <c r="AJ8" s="44" t="str">
        <f t="shared" si="2"/>
        <v/>
      </c>
      <c r="AK8" s="55" t="str">
        <f t="shared" si="3"/>
        <v/>
      </c>
      <c r="AL8" s="55" t="str">
        <f t="shared" si="3"/>
        <v/>
      </c>
      <c r="AM8" s="55" t="str">
        <f t="shared" si="3"/>
        <v/>
      </c>
      <c r="AN8" s="55" t="str">
        <f t="shared" si="3"/>
        <v/>
      </c>
      <c r="AO8" s="55" t="str">
        <f t="shared" si="3"/>
        <v/>
      </c>
      <c r="AP8" s="55" t="str">
        <f t="shared" si="4"/>
        <v/>
      </c>
      <c r="AQ8" s="56" t="str">
        <f t="shared" si="5"/>
        <v/>
      </c>
      <c r="AR8">
        <f t="shared" si="6"/>
        <v>0</v>
      </c>
      <c r="AS8">
        <f>IF(B$4="",Nov!BW8,IFERROR(VLOOKUP(B8,Schicht_Tabelle,12,0),-999))</f>
        <v>-999</v>
      </c>
      <c r="AT8">
        <f t="shared" si="7"/>
        <v>-999</v>
      </c>
      <c r="AU8">
        <f t="shared" si="7"/>
        <v>-999</v>
      </c>
      <c r="AV8">
        <f t="shared" si="7"/>
        <v>-999</v>
      </c>
      <c r="AW8">
        <f t="shared" si="7"/>
        <v>-999</v>
      </c>
      <c r="AX8">
        <f t="shared" si="7"/>
        <v>-999</v>
      </c>
      <c r="AY8">
        <f t="shared" si="7"/>
        <v>-999</v>
      </c>
      <c r="AZ8">
        <f t="shared" si="7"/>
        <v>-999</v>
      </c>
      <c r="BA8">
        <f t="shared" si="7"/>
        <v>-999</v>
      </c>
      <c r="BB8">
        <f t="shared" si="7"/>
        <v>-999</v>
      </c>
      <c r="BC8">
        <f t="shared" si="7"/>
        <v>-999</v>
      </c>
      <c r="BD8">
        <f t="shared" si="7"/>
        <v>-999</v>
      </c>
      <c r="BE8">
        <f t="shared" si="7"/>
        <v>-999</v>
      </c>
      <c r="BF8">
        <f t="shared" si="7"/>
        <v>-999</v>
      </c>
      <c r="BG8">
        <f t="shared" si="7"/>
        <v>-999</v>
      </c>
      <c r="BH8">
        <f t="shared" si="7"/>
        <v>-999</v>
      </c>
      <c r="BI8">
        <f t="shared" si="7"/>
        <v>-999</v>
      </c>
      <c r="BJ8">
        <f t="shared" si="7"/>
        <v>-999</v>
      </c>
      <c r="BK8">
        <f t="shared" si="7"/>
        <v>-999</v>
      </c>
      <c r="BL8">
        <f t="shared" si="7"/>
        <v>-999</v>
      </c>
      <c r="BM8">
        <f t="shared" si="7"/>
        <v>-999</v>
      </c>
      <c r="BN8">
        <f t="shared" si="7"/>
        <v>-999</v>
      </c>
      <c r="BO8">
        <f t="shared" si="7"/>
        <v>-999</v>
      </c>
      <c r="BP8">
        <f t="shared" si="7"/>
        <v>-999</v>
      </c>
      <c r="BQ8">
        <f t="shared" si="7"/>
        <v>-999</v>
      </c>
      <c r="BR8">
        <f t="shared" si="7"/>
        <v>-999</v>
      </c>
      <c r="BS8">
        <f t="shared" si="7"/>
        <v>-999</v>
      </c>
      <c r="BT8">
        <f t="shared" si="7"/>
        <v>-999</v>
      </c>
      <c r="BU8">
        <f t="shared" si="7"/>
        <v>-999</v>
      </c>
      <c r="BV8">
        <f t="shared" si="7"/>
        <v>-999</v>
      </c>
      <c r="BW8">
        <f t="shared" si="7"/>
        <v>-999</v>
      </c>
      <c r="BX8">
        <f>IF(B$4="",Nov!DB8,IF(IFERROR(VLOOKUP(B8,Schicht_Tabelle,13,0),0)=1,Nov!DB8+1,0))</f>
        <v>0</v>
      </c>
      <c r="BY8">
        <f t="shared" si="8"/>
        <v>0</v>
      </c>
      <c r="BZ8">
        <f t="shared" si="8"/>
        <v>0</v>
      </c>
      <c r="CA8">
        <f t="shared" si="8"/>
        <v>0</v>
      </c>
      <c r="CB8">
        <f t="shared" si="8"/>
        <v>0</v>
      </c>
      <c r="CC8">
        <f t="shared" si="8"/>
        <v>0</v>
      </c>
      <c r="CD8">
        <f t="shared" si="8"/>
        <v>0</v>
      </c>
      <c r="CE8">
        <f t="shared" si="8"/>
        <v>0</v>
      </c>
      <c r="CF8">
        <f t="shared" si="8"/>
        <v>0</v>
      </c>
      <c r="CG8">
        <f t="shared" si="8"/>
        <v>0</v>
      </c>
      <c r="CH8">
        <f t="shared" si="8"/>
        <v>0</v>
      </c>
      <c r="CI8">
        <f t="shared" si="8"/>
        <v>0</v>
      </c>
      <c r="CJ8">
        <f t="shared" si="8"/>
        <v>0</v>
      </c>
      <c r="CK8">
        <f t="shared" si="8"/>
        <v>0</v>
      </c>
      <c r="CL8">
        <f t="shared" si="8"/>
        <v>0</v>
      </c>
      <c r="CM8">
        <f t="shared" si="8"/>
        <v>0</v>
      </c>
      <c r="CN8">
        <f t="shared" si="8"/>
        <v>0</v>
      </c>
      <c r="CO8">
        <f t="shared" si="8"/>
        <v>0</v>
      </c>
      <c r="CP8">
        <f t="shared" si="8"/>
        <v>0</v>
      </c>
      <c r="CQ8">
        <f t="shared" si="8"/>
        <v>0</v>
      </c>
      <c r="CR8">
        <f t="shared" si="8"/>
        <v>0</v>
      </c>
      <c r="CS8">
        <f t="shared" si="8"/>
        <v>0</v>
      </c>
      <c r="CT8">
        <f t="shared" si="8"/>
        <v>0</v>
      </c>
      <c r="CU8">
        <f t="shared" si="8"/>
        <v>0</v>
      </c>
      <c r="CV8">
        <f t="shared" si="8"/>
        <v>0</v>
      </c>
      <c r="CW8">
        <f t="shared" si="8"/>
        <v>0</v>
      </c>
      <c r="CX8">
        <f t="shared" si="8"/>
        <v>0</v>
      </c>
      <c r="CY8">
        <f t="shared" si="8"/>
        <v>0</v>
      </c>
      <c r="CZ8">
        <f t="shared" si="8"/>
        <v>0</v>
      </c>
      <c r="DA8">
        <f t="shared" si="8"/>
        <v>0</v>
      </c>
      <c r="DB8">
        <f t="shared" si="8"/>
        <v>0</v>
      </c>
      <c r="DC8">
        <f>IF(B$4="",0,N(ROUND(24+IFERROR(VLOOKUP(B8,Schicht_Tabelle,16,0),99)-Nov!BW8,2)&lt;Min_Ruhe))</f>
        <v>0</v>
      </c>
      <c r="DD8">
        <f t="shared" si="9"/>
        <v>0</v>
      </c>
      <c r="DE8">
        <f t="shared" si="9"/>
        <v>0</v>
      </c>
      <c r="DF8">
        <f t="shared" si="9"/>
        <v>0</v>
      </c>
      <c r="DG8">
        <f t="shared" si="9"/>
        <v>0</v>
      </c>
      <c r="DH8">
        <f t="shared" si="9"/>
        <v>0</v>
      </c>
      <c r="DI8">
        <f t="shared" si="9"/>
        <v>0</v>
      </c>
      <c r="DJ8">
        <f t="shared" si="9"/>
        <v>0</v>
      </c>
      <c r="DK8">
        <f t="shared" si="9"/>
        <v>0</v>
      </c>
      <c r="DL8">
        <f t="shared" si="9"/>
        <v>0</v>
      </c>
      <c r="DM8">
        <f t="shared" si="9"/>
        <v>0</v>
      </c>
      <c r="DN8">
        <f t="shared" si="9"/>
        <v>0</v>
      </c>
      <c r="DO8">
        <f t="shared" si="9"/>
        <v>0</v>
      </c>
      <c r="DP8">
        <f t="shared" si="9"/>
        <v>0</v>
      </c>
      <c r="DQ8">
        <f t="shared" si="9"/>
        <v>0</v>
      </c>
      <c r="DR8">
        <f t="shared" si="9"/>
        <v>0</v>
      </c>
      <c r="DS8">
        <f t="shared" si="9"/>
        <v>0</v>
      </c>
      <c r="DT8">
        <f t="shared" si="9"/>
        <v>0</v>
      </c>
      <c r="DU8">
        <f t="shared" si="9"/>
        <v>0</v>
      </c>
      <c r="DV8">
        <f t="shared" si="9"/>
        <v>0</v>
      </c>
      <c r="DW8">
        <f t="shared" si="9"/>
        <v>0</v>
      </c>
      <c r="DX8">
        <f t="shared" si="9"/>
        <v>0</v>
      </c>
      <c r="DY8">
        <f t="shared" si="9"/>
        <v>0</v>
      </c>
      <c r="DZ8">
        <f t="shared" si="9"/>
        <v>0</v>
      </c>
      <c r="EA8">
        <f t="shared" si="9"/>
        <v>0</v>
      </c>
      <c r="EB8">
        <f t="shared" si="9"/>
        <v>0</v>
      </c>
      <c r="EC8">
        <f t="shared" si="9"/>
        <v>0</v>
      </c>
      <c r="ED8">
        <f t="shared" si="9"/>
        <v>0</v>
      </c>
      <c r="EE8">
        <f t="shared" si="9"/>
        <v>0</v>
      </c>
      <c r="EF8">
        <f t="shared" si="9"/>
        <v>0</v>
      </c>
      <c r="EG8">
        <f t="shared" si="9"/>
        <v>0</v>
      </c>
    </row>
    <row r="9" spans="1:137" x14ac:dyDescent="0.25">
      <c r="A9" s="53" t="str">
        <f>IF(Mitarbeitende!A9="","",Mitarbeitende!A9)</f>
        <v/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H9" s="43" t="str">
        <f>IF(OR($A9="",N(Mitarbeitende!$C9)=0),"",IF(Soll_Modus="Kalendertagen",Mitarbeitende!$C9/7*COUNT($B$4:$AF$4),Mitarbeitende!$C9/5*SUM($B$43:$AF$43)))</f>
        <v/>
      </c>
      <c r="AI9" s="43" t="str">
        <f>IF($A9="","",SUMPRODUCT(COUNTIF($B9:$AF9,Kuerzel_Liste)*Std_Liste)+SUMPRODUCT(COUNTIF($B9:$AF9,Kuerzel_Liste)*Bezahlt_Liste)*N(Mitarbeitende!$D9))</f>
        <v/>
      </c>
      <c r="AJ9" s="44" t="str">
        <f t="shared" si="2"/>
        <v/>
      </c>
      <c r="AK9" s="55" t="str">
        <f t="shared" si="3"/>
        <v/>
      </c>
      <c r="AL9" s="55" t="str">
        <f t="shared" si="3"/>
        <v/>
      </c>
      <c r="AM9" s="55" t="str">
        <f t="shared" si="3"/>
        <v/>
      </c>
      <c r="AN9" s="55" t="str">
        <f t="shared" si="3"/>
        <v/>
      </c>
      <c r="AO9" s="55" t="str">
        <f t="shared" si="3"/>
        <v/>
      </c>
      <c r="AP9" s="55" t="str">
        <f t="shared" si="4"/>
        <v/>
      </c>
      <c r="AQ9" s="56" t="str">
        <f t="shared" si="5"/>
        <v/>
      </c>
      <c r="AR9">
        <f t="shared" si="6"/>
        <v>0</v>
      </c>
      <c r="AS9">
        <f>IF(B$4="",Nov!BW9,IFERROR(VLOOKUP(B9,Schicht_Tabelle,12,0),-999))</f>
        <v>-999</v>
      </c>
      <c r="AT9">
        <f t="shared" si="7"/>
        <v>-999</v>
      </c>
      <c r="AU9">
        <f t="shared" si="7"/>
        <v>-999</v>
      </c>
      <c r="AV9">
        <f t="shared" si="7"/>
        <v>-999</v>
      </c>
      <c r="AW9">
        <f t="shared" si="7"/>
        <v>-999</v>
      </c>
      <c r="AX9">
        <f t="shared" si="7"/>
        <v>-999</v>
      </c>
      <c r="AY9">
        <f t="shared" si="7"/>
        <v>-999</v>
      </c>
      <c r="AZ9">
        <f t="shared" si="7"/>
        <v>-999</v>
      </c>
      <c r="BA9">
        <f t="shared" si="7"/>
        <v>-999</v>
      </c>
      <c r="BB9">
        <f t="shared" si="7"/>
        <v>-999</v>
      </c>
      <c r="BC9">
        <f t="shared" si="7"/>
        <v>-999</v>
      </c>
      <c r="BD9">
        <f t="shared" si="7"/>
        <v>-999</v>
      </c>
      <c r="BE9">
        <f t="shared" si="7"/>
        <v>-999</v>
      </c>
      <c r="BF9">
        <f t="shared" si="7"/>
        <v>-999</v>
      </c>
      <c r="BG9">
        <f t="shared" si="7"/>
        <v>-999</v>
      </c>
      <c r="BH9">
        <f t="shared" si="7"/>
        <v>-999</v>
      </c>
      <c r="BI9">
        <f t="shared" si="7"/>
        <v>-999</v>
      </c>
      <c r="BJ9">
        <f t="shared" si="7"/>
        <v>-999</v>
      </c>
      <c r="BK9">
        <f t="shared" si="7"/>
        <v>-999</v>
      </c>
      <c r="BL9">
        <f t="shared" si="7"/>
        <v>-999</v>
      </c>
      <c r="BM9">
        <f t="shared" si="7"/>
        <v>-999</v>
      </c>
      <c r="BN9">
        <f t="shared" si="7"/>
        <v>-999</v>
      </c>
      <c r="BO9">
        <f t="shared" si="7"/>
        <v>-999</v>
      </c>
      <c r="BP9">
        <f t="shared" si="7"/>
        <v>-999</v>
      </c>
      <c r="BQ9">
        <f t="shared" si="7"/>
        <v>-999</v>
      </c>
      <c r="BR9">
        <f t="shared" si="7"/>
        <v>-999</v>
      </c>
      <c r="BS9">
        <f t="shared" si="7"/>
        <v>-999</v>
      </c>
      <c r="BT9">
        <f t="shared" si="7"/>
        <v>-999</v>
      </c>
      <c r="BU9">
        <f t="shared" si="7"/>
        <v>-999</v>
      </c>
      <c r="BV9">
        <f t="shared" si="7"/>
        <v>-999</v>
      </c>
      <c r="BW9">
        <f t="shared" si="7"/>
        <v>-999</v>
      </c>
      <c r="BX9">
        <f>IF(B$4="",Nov!DB9,IF(IFERROR(VLOOKUP(B9,Schicht_Tabelle,13,0),0)=1,Nov!DB9+1,0))</f>
        <v>0</v>
      </c>
      <c r="BY9">
        <f t="shared" si="8"/>
        <v>0</v>
      </c>
      <c r="BZ9">
        <f t="shared" si="8"/>
        <v>0</v>
      </c>
      <c r="CA9">
        <f t="shared" si="8"/>
        <v>0</v>
      </c>
      <c r="CB9">
        <f t="shared" si="8"/>
        <v>0</v>
      </c>
      <c r="CC9">
        <f t="shared" si="8"/>
        <v>0</v>
      </c>
      <c r="CD9">
        <f t="shared" si="8"/>
        <v>0</v>
      </c>
      <c r="CE9">
        <f t="shared" si="8"/>
        <v>0</v>
      </c>
      <c r="CF9">
        <f t="shared" si="8"/>
        <v>0</v>
      </c>
      <c r="CG9">
        <f t="shared" si="8"/>
        <v>0</v>
      </c>
      <c r="CH9">
        <f t="shared" si="8"/>
        <v>0</v>
      </c>
      <c r="CI9">
        <f t="shared" si="8"/>
        <v>0</v>
      </c>
      <c r="CJ9">
        <f t="shared" si="8"/>
        <v>0</v>
      </c>
      <c r="CK9">
        <f t="shared" si="8"/>
        <v>0</v>
      </c>
      <c r="CL9">
        <f t="shared" si="8"/>
        <v>0</v>
      </c>
      <c r="CM9">
        <f t="shared" si="8"/>
        <v>0</v>
      </c>
      <c r="CN9">
        <f t="shared" si="8"/>
        <v>0</v>
      </c>
      <c r="CO9">
        <f t="shared" si="8"/>
        <v>0</v>
      </c>
      <c r="CP9">
        <f t="shared" si="8"/>
        <v>0</v>
      </c>
      <c r="CQ9">
        <f t="shared" si="8"/>
        <v>0</v>
      </c>
      <c r="CR9">
        <f t="shared" si="8"/>
        <v>0</v>
      </c>
      <c r="CS9">
        <f t="shared" si="8"/>
        <v>0</v>
      </c>
      <c r="CT9">
        <f t="shared" si="8"/>
        <v>0</v>
      </c>
      <c r="CU9">
        <f t="shared" si="8"/>
        <v>0</v>
      </c>
      <c r="CV9">
        <f t="shared" si="8"/>
        <v>0</v>
      </c>
      <c r="CW9">
        <f t="shared" si="8"/>
        <v>0</v>
      </c>
      <c r="CX9">
        <f t="shared" si="8"/>
        <v>0</v>
      </c>
      <c r="CY9">
        <f t="shared" si="8"/>
        <v>0</v>
      </c>
      <c r="CZ9">
        <f t="shared" si="8"/>
        <v>0</v>
      </c>
      <c r="DA9">
        <f t="shared" si="8"/>
        <v>0</v>
      </c>
      <c r="DB9">
        <f t="shared" si="8"/>
        <v>0</v>
      </c>
      <c r="DC9">
        <f>IF(B$4="",0,N(ROUND(24+IFERROR(VLOOKUP(B9,Schicht_Tabelle,16,0),99)-Nov!BW9,2)&lt;Min_Ruhe))</f>
        <v>0</v>
      </c>
      <c r="DD9">
        <f t="shared" si="9"/>
        <v>0</v>
      </c>
      <c r="DE9">
        <f t="shared" si="9"/>
        <v>0</v>
      </c>
      <c r="DF9">
        <f t="shared" si="9"/>
        <v>0</v>
      </c>
      <c r="DG9">
        <f t="shared" si="9"/>
        <v>0</v>
      </c>
      <c r="DH9">
        <f t="shared" si="9"/>
        <v>0</v>
      </c>
      <c r="DI9">
        <f t="shared" si="9"/>
        <v>0</v>
      </c>
      <c r="DJ9">
        <f t="shared" si="9"/>
        <v>0</v>
      </c>
      <c r="DK9">
        <f t="shared" si="9"/>
        <v>0</v>
      </c>
      <c r="DL9">
        <f t="shared" si="9"/>
        <v>0</v>
      </c>
      <c r="DM9">
        <f t="shared" si="9"/>
        <v>0</v>
      </c>
      <c r="DN9">
        <f t="shared" si="9"/>
        <v>0</v>
      </c>
      <c r="DO9">
        <f t="shared" si="9"/>
        <v>0</v>
      </c>
      <c r="DP9">
        <f t="shared" si="9"/>
        <v>0</v>
      </c>
      <c r="DQ9">
        <f t="shared" si="9"/>
        <v>0</v>
      </c>
      <c r="DR9">
        <f t="shared" si="9"/>
        <v>0</v>
      </c>
      <c r="DS9">
        <f t="shared" si="9"/>
        <v>0</v>
      </c>
      <c r="DT9">
        <f t="shared" si="9"/>
        <v>0</v>
      </c>
      <c r="DU9">
        <f t="shared" si="9"/>
        <v>0</v>
      </c>
      <c r="DV9">
        <f t="shared" si="9"/>
        <v>0</v>
      </c>
      <c r="DW9">
        <f t="shared" si="9"/>
        <v>0</v>
      </c>
      <c r="DX9">
        <f t="shared" si="9"/>
        <v>0</v>
      </c>
      <c r="DY9">
        <f t="shared" si="9"/>
        <v>0</v>
      </c>
      <c r="DZ9">
        <f t="shared" si="9"/>
        <v>0</v>
      </c>
      <c r="EA9">
        <f t="shared" si="9"/>
        <v>0</v>
      </c>
      <c r="EB9">
        <f t="shared" si="9"/>
        <v>0</v>
      </c>
      <c r="EC9">
        <f t="shared" si="9"/>
        <v>0</v>
      </c>
      <c r="ED9">
        <f t="shared" si="9"/>
        <v>0</v>
      </c>
      <c r="EE9">
        <f t="shared" si="9"/>
        <v>0</v>
      </c>
      <c r="EF9">
        <f t="shared" si="9"/>
        <v>0</v>
      </c>
      <c r="EG9">
        <f t="shared" si="9"/>
        <v>0</v>
      </c>
    </row>
    <row r="10" spans="1:137" x14ac:dyDescent="0.25">
      <c r="A10" s="53" t="str">
        <f>IF(Mitarbeitende!A10="","",Mitarbeitende!A10)</f>
        <v/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H10" s="43" t="str">
        <f>IF(OR($A10="",N(Mitarbeitende!$C10)=0),"",IF(Soll_Modus="Kalendertagen",Mitarbeitende!$C10/7*COUNT($B$4:$AF$4),Mitarbeitende!$C10/5*SUM($B$43:$AF$43)))</f>
        <v/>
      </c>
      <c r="AI10" s="43" t="str">
        <f>IF($A10="","",SUMPRODUCT(COUNTIF($B10:$AF10,Kuerzel_Liste)*Std_Liste)+SUMPRODUCT(COUNTIF($B10:$AF10,Kuerzel_Liste)*Bezahlt_Liste)*N(Mitarbeitende!$D10))</f>
        <v/>
      </c>
      <c r="AJ10" s="44" t="str">
        <f t="shared" si="2"/>
        <v/>
      </c>
      <c r="AK10" s="55" t="str">
        <f t="shared" si="3"/>
        <v/>
      </c>
      <c r="AL10" s="55" t="str">
        <f t="shared" si="3"/>
        <v/>
      </c>
      <c r="AM10" s="55" t="str">
        <f t="shared" si="3"/>
        <v/>
      </c>
      <c r="AN10" s="55" t="str">
        <f t="shared" si="3"/>
        <v/>
      </c>
      <c r="AO10" s="55" t="str">
        <f t="shared" si="3"/>
        <v/>
      </c>
      <c r="AP10" s="55" t="str">
        <f t="shared" si="4"/>
        <v/>
      </c>
      <c r="AQ10" s="56" t="str">
        <f t="shared" si="5"/>
        <v/>
      </c>
      <c r="AR10">
        <f t="shared" si="6"/>
        <v>0</v>
      </c>
      <c r="AS10">
        <f>IF(B$4="",Nov!BW10,IFERROR(VLOOKUP(B10,Schicht_Tabelle,12,0),-999))</f>
        <v>-999</v>
      </c>
      <c r="AT10">
        <f t="shared" si="7"/>
        <v>-999</v>
      </c>
      <c r="AU10">
        <f t="shared" si="7"/>
        <v>-999</v>
      </c>
      <c r="AV10">
        <f t="shared" si="7"/>
        <v>-999</v>
      </c>
      <c r="AW10">
        <f t="shared" si="7"/>
        <v>-999</v>
      </c>
      <c r="AX10">
        <f t="shared" si="7"/>
        <v>-999</v>
      </c>
      <c r="AY10">
        <f t="shared" si="7"/>
        <v>-999</v>
      </c>
      <c r="AZ10">
        <f t="shared" si="7"/>
        <v>-999</v>
      </c>
      <c r="BA10">
        <f t="shared" si="7"/>
        <v>-999</v>
      </c>
      <c r="BB10">
        <f t="shared" si="7"/>
        <v>-999</v>
      </c>
      <c r="BC10">
        <f t="shared" si="7"/>
        <v>-999</v>
      </c>
      <c r="BD10">
        <f t="shared" si="7"/>
        <v>-999</v>
      </c>
      <c r="BE10">
        <f t="shared" si="7"/>
        <v>-999</v>
      </c>
      <c r="BF10">
        <f t="shared" si="7"/>
        <v>-999</v>
      </c>
      <c r="BG10">
        <f t="shared" si="7"/>
        <v>-999</v>
      </c>
      <c r="BH10">
        <f t="shared" si="7"/>
        <v>-999</v>
      </c>
      <c r="BI10">
        <f t="shared" si="7"/>
        <v>-999</v>
      </c>
      <c r="BJ10">
        <f t="shared" si="7"/>
        <v>-999</v>
      </c>
      <c r="BK10">
        <f t="shared" si="7"/>
        <v>-999</v>
      </c>
      <c r="BL10">
        <f t="shared" si="7"/>
        <v>-999</v>
      </c>
      <c r="BM10">
        <f t="shared" si="7"/>
        <v>-999</v>
      </c>
      <c r="BN10">
        <f t="shared" si="7"/>
        <v>-999</v>
      </c>
      <c r="BO10">
        <f t="shared" si="7"/>
        <v>-999</v>
      </c>
      <c r="BP10">
        <f t="shared" si="7"/>
        <v>-999</v>
      </c>
      <c r="BQ10">
        <f t="shared" si="7"/>
        <v>-999</v>
      </c>
      <c r="BR10">
        <f t="shared" si="7"/>
        <v>-999</v>
      </c>
      <c r="BS10">
        <f t="shared" si="7"/>
        <v>-999</v>
      </c>
      <c r="BT10">
        <f t="shared" si="7"/>
        <v>-999</v>
      </c>
      <c r="BU10">
        <f t="shared" si="7"/>
        <v>-999</v>
      </c>
      <c r="BV10">
        <f t="shared" si="7"/>
        <v>-999</v>
      </c>
      <c r="BW10">
        <f t="shared" si="7"/>
        <v>-999</v>
      </c>
      <c r="BX10">
        <f>IF(B$4="",Nov!DB10,IF(IFERROR(VLOOKUP(B10,Schicht_Tabelle,13,0),0)=1,Nov!DB10+1,0))</f>
        <v>0</v>
      </c>
      <c r="BY10">
        <f t="shared" si="8"/>
        <v>0</v>
      </c>
      <c r="BZ10">
        <f t="shared" si="8"/>
        <v>0</v>
      </c>
      <c r="CA10">
        <f t="shared" si="8"/>
        <v>0</v>
      </c>
      <c r="CB10">
        <f t="shared" si="8"/>
        <v>0</v>
      </c>
      <c r="CC10">
        <f t="shared" si="8"/>
        <v>0</v>
      </c>
      <c r="CD10">
        <f t="shared" si="8"/>
        <v>0</v>
      </c>
      <c r="CE10">
        <f t="shared" si="8"/>
        <v>0</v>
      </c>
      <c r="CF10">
        <f t="shared" si="8"/>
        <v>0</v>
      </c>
      <c r="CG10">
        <f t="shared" si="8"/>
        <v>0</v>
      </c>
      <c r="CH10">
        <f t="shared" si="8"/>
        <v>0</v>
      </c>
      <c r="CI10">
        <f t="shared" si="8"/>
        <v>0</v>
      </c>
      <c r="CJ10">
        <f t="shared" si="8"/>
        <v>0</v>
      </c>
      <c r="CK10">
        <f t="shared" si="8"/>
        <v>0</v>
      </c>
      <c r="CL10">
        <f t="shared" si="8"/>
        <v>0</v>
      </c>
      <c r="CM10">
        <f t="shared" si="8"/>
        <v>0</v>
      </c>
      <c r="CN10">
        <f t="shared" si="8"/>
        <v>0</v>
      </c>
      <c r="CO10">
        <f t="shared" si="8"/>
        <v>0</v>
      </c>
      <c r="CP10">
        <f t="shared" si="8"/>
        <v>0</v>
      </c>
      <c r="CQ10">
        <f t="shared" si="8"/>
        <v>0</v>
      </c>
      <c r="CR10">
        <f t="shared" si="8"/>
        <v>0</v>
      </c>
      <c r="CS10">
        <f t="shared" si="8"/>
        <v>0</v>
      </c>
      <c r="CT10">
        <f t="shared" si="8"/>
        <v>0</v>
      </c>
      <c r="CU10">
        <f t="shared" si="8"/>
        <v>0</v>
      </c>
      <c r="CV10">
        <f t="shared" si="8"/>
        <v>0</v>
      </c>
      <c r="CW10">
        <f t="shared" si="8"/>
        <v>0</v>
      </c>
      <c r="CX10">
        <f t="shared" si="8"/>
        <v>0</v>
      </c>
      <c r="CY10">
        <f t="shared" si="8"/>
        <v>0</v>
      </c>
      <c r="CZ10">
        <f t="shared" si="8"/>
        <v>0</v>
      </c>
      <c r="DA10">
        <f t="shared" si="8"/>
        <v>0</v>
      </c>
      <c r="DB10">
        <f t="shared" si="8"/>
        <v>0</v>
      </c>
      <c r="DC10">
        <f>IF(B$4="",0,N(ROUND(24+IFERROR(VLOOKUP(B10,Schicht_Tabelle,16,0),99)-Nov!BW10,2)&lt;Min_Ruhe))</f>
        <v>0</v>
      </c>
      <c r="DD10">
        <f t="shared" si="9"/>
        <v>0</v>
      </c>
      <c r="DE10">
        <f t="shared" si="9"/>
        <v>0</v>
      </c>
      <c r="DF10">
        <f t="shared" si="9"/>
        <v>0</v>
      </c>
      <c r="DG10">
        <f t="shared" si="9"/>
        <v>0</v>
      </c>
      <c r="DH10">
        <f t="shared" si="9"/>
        <v>0</v>
      </c>
      <c r="DI10">
        <f t="shared" si="9"/>
        <v>0</v>
      </c>
      <c r="DJ10">
        <f t="shared" si="9"/>
        <v>0</v>
      </c>
      <c r="DK10">
        <f t="shared" si="9"/>
        <v>0</v>
      </c>
      <c r="DL10">
        <f t="shared" si="9"/>
        <v>0</v>
      </c>
      <c r="DM10">
        <f t="shared" si="9"/>
        <v>0</v>
      </c>
      <c r="DN10">
        <f t="shared" si="9"/>
        <v>0</v>
      </c>
      <c r="DO10">
        <f t="shared" si="9"/>
        <v>0</v>
      </c>
      <c r="DP10">
        <f t="shared" si="9"/>
        <v>0</v>
      </c>
      <c r="DQ10">
        <f t="shared" si="9"/>
        <v>0</v>
      </c>
      <c r="DR10">
        <f t="shared" si="9"/>
        <v>0</v>
      </c>
      <c r="DS10">
        <f t="shared" si="9"/>
        <v>0</v>
      </c>
      <c r="DT10">
        <f t="shared" si="9"/>
        <v>0</v>
      </c>
      <c r="DU10">
        <f t="shared" si="9"/>
        <v>0</v>
      </c>
      <c r="DV10">
        <f t="shared" si="9"/>
        <v>0</v>
      </c>
      <c r="DW10">
        <f t="shared" si="9"/>
        <v>0</v>
      </c>
      <c r="DX10">
        <f t="shared" si="9"/>
        <v>0</v>
      </c>
      <c r="DY10">
        <f t="shared" si="9"/>
        <v>0</v>
      </c>
      <c r="DZ10">
        <f t="shared" si="9"/>
        <v>0</v>
      </c>
      <c r="EA10">
        <f t="shared" si="9"/>
        <v>0</v>
      </c>
      <c r="EB10">
        <f t="shared" si="9"/>
        <v>0</v>
      </c>
      <c r="EC10">
        <f t="shared" si="9"/>
        <v>0</v>
      </c>
      <c r="ED10">
        <f t="shared" si="9"/>
        <v>0</v>
      </c>
      <c r="EE10">
        <f t="shared" si="9"/>
        <v>0</v>
      </c>
      <c r="EF10">
        <f t="shared" si="9"/>
        <v>0</v>
      </c>
      <c r="EG10">
        <f t="shared" si="9"/>
        <v>0</v>
      </c>
    </row>
    <row r="11" spans="1:137" x14ac:dyDescent="0.25">
      <c r="A11" s="53" t="str">
        <f>IF(Mitarbeitende!A11="","",Mitarbeitende!A11)</f>
        <v/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H11" s="43" t="str">
        <f>IF(OR($A11="",N(Mitarbeitende!$C11)=0),"",IF(Soll_Modus="Kalendertagen",Mitarbeitende!$C11/7*COUNT($B$4:$AF$4),Mitarbeitende!$C11/5*SUM($B$43:$AF$43)))</f>
        <v/>
      </c>
      <c r="AI11" s="43" t="str">
        <f>IF($A11="","",SUMPRODUCT(COUNTIF($B11:$AF11,Kuerzel_Liste)*Std_Liste)+SUMPRODUCT(COUNTIF($B11:$AF11,Kuerzel_Liste)*Bezahlt_Liste)*N(Mitarbeitende!$D11))</f>
        <v/>
      </c>
      <c r="AJ11" s="44" t="str">
        <f t="shared" si="2"/>
        <v/>
      </c>
      <c r="AK11" s="55" t="str">
        <f t="shared" si="3"/>
        <v/>
      </c>
      <c r="AL11" s="55" t="str">
        <f t="shared" si="3"/>
        <v/>
      </c>
      <c r="AM11" s="55" t="str">
        <f t="shared" si="3"/>
        <v/>
      </c>
      <c r="AN11" s="55" t="str">
        <f t="shared" si="3"/>
        <v/>
      </c>
      <c r="AO11" s="55" t="str">
        <f t="shared" si="3"/>
        <v/>
      </c>
      <c r="AP11" s="55" t="str">
        <f t="shared" si="4"/>
        <v/>
      </c>
      <c r="AQ11" s="56" t="str">
        <f t="shared" si="5"/>
        <v/>
      </c>
      <c r="AR11">
        <f t="shared" si="6"/>
        <v>0</v>
      </c>
      <c r="AS11">
        <f>IF(B$4="",Nov!BW11,IFERROR(VLOOKUP(B11,Schicht_Tabelle,12,0),-999))</f>
        <v>-999</v>
      </c>
      <c r="AT11">
        <f t="shared" si="7"/>
        <v>-999</v>
      </c>
      <c r="AU11">
        <f t="shared" si="7"/>
        <v>-999</v>
      </c>
      <c r="AV11">
        <f t="shared" si="7"/>
        <v>-999</v>
      </c>
      <c r="AW11">
        <f t="shared" si="7"/>
        <v>-999</v>
      </c>
      <c r="AX11">
        <f t="shared" si="7"/>
        <v>-999</v>
      </c>
      <c r="AY11">
        <f t="shared" si="7"/>
        <v>-999</v>
      </c>
      <c r="AZ11">
        <f t="shared" si="7"/>
        <v>-999</v>
      </c>
      <c r="BA11">
        <f t="shared" si="7"/>
        <v>-999</v>
      </c>
      <c r="BB11">
        <f t="shared" si="7"/>
        <v>-999</v>
      </c>
      <c r="BC11">
        <f t="shared" si="7"/>
        <v>-999</v>
      </c>
      <c r="BD11">
        <f t="shared" si="7"/>
        <v>-999</v>
      </c>
      <c r="BE11">
        <f t="shared" si="7"/>
        <v>-999</v>
      </c>
      <c r="BF11">
        <f t="shared" si="7"/>
        <v>-999</v>
      </c>
      <c r="BG11">
        <f t="shared" si="7"/>
        <v>-999</v>
      </c>
      <c r="BH11">
        <f t="shared" si="7"/>
        <v>-999</v>
      </c>
      <c r="BI11">
        <f t="shared" si="7"/>
        <v>-999</v>
      </c>
      <c r="BJ11">
        <f t="shared" si="7"/>
        <v>-999</v>
      </c>
      <c r="BK11">
        <f t="shared" si="7"/>
        <v>-999</v>
      </c>
      <c r="BL11">
        <f t="shared" si="7"/>
        <v>-999</v>
      </c>
      <c r="BM11">
        <f t="shared" si="7"/>
        <v>-999</v>
      </c>
      <c r="BN11">
        <f t="shared" si="7"/>
        <v>-999</v>
      </c>
      <c r="BO11">
        <f t="shared" si="7"/>
        <v>-999</v>
      </c>
      <c r="BP11">
        <f t="shared" si="7"/>
        <v>-999</v>
      </c>
      <c r="BQ11">
        <f t="shared" si="7"/>
        <v>-999</v>
      </c>
      <c r="BR11">
        <f t="shared" si="7"/>
        <v>-999</v>
      </c>
      <c r="BS11">
        <f t="shared" si="7"/>
        <v>-999</v>
      </c>
      <c r="BT11">
        <f t="shared" si="7"/>
        <v>-999</v>
      </c>
      <c r="BU11">
        <f t="shared" si="7"/>
        <v>-999</v>
      </c>
      <c r="BV11">
        <f t="shared" si="7"/>
        <v>-999</v>
      </c>
      <c r="BW11">
        <f t="shared" si="7"/>
        <v>-999</v>
      </c>
      <c r="BX11">
        <f>IF(B$4="",Nov!DB11,IF(IFERROR(VLOOKUP(B11,Schicht_Tabelle,13,0),0)=1,Nov!DB11+1,0))</f>
        <v>0</v>
      </c>
      <c r="BY11">
        <f t="shared" si="8"/>
        <v>0</v>
      </c>
      <c r="BZ11">
        <f t="shared" si="8"/>
        <v>0</v>
      </c>
      <c r="CA11">
        <f t="shared" si="8"/>
        <v>0</v>
      </c>
      <c r="CB11">
        <f t="shared" si="8"/>
        <v>0</v>
      </c>
      <c r="CC11">
        <f t="shared" si="8"/>
        <v>0</v>
      </c>
      <c r="CD11">
        <f t="shared" si="8"/>
        <v>0</v>
      </c>
      <c r="CE11">
        <f t="shared" si="8"/>
        <v>0</v>
      </c>
      <c r="CF11">
        <f t="shared" si="8"/>
        <v>0</v>
      </c>
      <c r="CG11">
        <f t="shared" si="8"/>
        <v>0</v>
      </c>
      <c r="CH11">
        <f t="shared" si="8"/>
        <v>0</v>
      </c>
      <c r="CI11">
        <f t="shared" si="8"/>
        <v>0</v>
      </c>
      <c r="CJ11">
        <f t="shared" si="8"/>
        <v>0</v>
      </c>
      <c r="CK11">
        <f t="shared" si="8"/>
        <v>0</v>
      </c>
      <c r="CL11">
        <f t="shared" si="8"/>
        <v>0</v>
      </c>
      <c r="CM11">
        <f t="shared" si="8"/>
        <v>0</v>
      </c>
      <c r="CN11">
        <f t="shared" si="8"/>
        <v>0</v>
      </c>
      <c r="CO11">
        <f t="shared" si="8"/>
        <v>0</v>
      </c>
      <c r="CP11">
        <f t="shared" si="8"/>
        <v>0</v>
      </c>
      <c r="CQ11">
        <f t="shared" si="8"/>
        <v>0</v>
      </c>
      <c r="CR11">
        <f t="shared" si="8"/>
        <v>0</v>
      </c>
      <c r="CS11">
        <f t="shared" si="8"/>
        <v>0</v>
      </c>
      <c r="CT11">
        <f t="shared" si="8"/>
        <v>0</v>
      </c>
      <c r="CU11">
        <f t="shared" si="8"/>
        <v>0</v>
      </c>
      <c r="CV11">
        <f t="shared" si="8"/>
        <v>0</v>
      </c>
      <c r="CW11">
        <f t="shared" si="8"/>
        <v>0</v>
      </c>
      <c r="CX11">
        <f t="shared" si="8"/>
        <v>0</v>
      </c>
      <c r="CY11">
        <f t="shared" si="8"/>
        <v>0</v>
      </c>
      <c r="CZ11">
        <f t="shared" si="8"/>
        <v>0</v>
      </c>
      <c r="DA11">
        <f t="shared" si="8"/>
        <v>0</v>
      </c>
      <c r="DB11">
        <f t="shared" si="8"/>
        <v>0</v>
      </c>
      <c r="DC11">
        <f>IF(B$4="",0,N(ROUND(24+IFERROR(VLOOKUP(B11,Schicht_Tabelle,16,0),99)-Nov!BW11,2)&lt;Min_Ruhe))</f>
        <v>0</v>
      </c>
      <c r="DD11">
        <f t="shared" si="9"/>
        <v>0</v>
      </c>
      <c r="DE11">
        <f t="shared" si="9"/>
        <v>0</v>
      </c>
      <c r="DF11">
        <f t="shared" si="9"/>
        <v>0</v>
      </c>
      <c r="DG11">
        <f t="shared" si="9"/>
        <v>0</v>
      </c>
      <c r="DH11">
        <f t="shared" si="9"/>
        <v>0</v>
      </c>
      <c r="DI11">
        <f t="shared" si="9"/>
        <v>0</v>
      </c>
      <c r="DJ11">
        <f t="shared" si="9"/>
        <v>0</v>
      </c>
      <c r="DK11">
        <f t="shared" si="9"/>
        <v>0</v>
      </c>
      <c r="DL11">
        <f t="shared" si="9"/>
        <v>0</v>
      </c>
      <c r="DM11">
        <f t="shared" si="9"/>
        <v>0</v>
      </c>
      <c r="DN11">
        <f t="shared" si="9"/>
        <v>0</v>
      </c>
      <c r="DO11">
        <f t="shared" si="9"/>
        <v>0</v>
      </c>
      <c r="DP11">
        <f t="shared" si="9"/>
        <v>0</v>
      </c>
      <c r="DQ11">
        <f t="shared" si="9"/>
        <v>0</v>
      </c>
      <c r="DR11">
        <f t="shared" si="9"/>
        <v>0</v>
      </c>
      <c r="DS11">
        <f t="shared" si="9"/>
        <v>0</v>
      </c>
      <c r="DT11">
        <f t="shared" si="9"/>
        <v>0</v>
      </c>
      <c r="DU11">
        <f t="shared" si="9"/>
        <v>0</v>
      </c>
      <c r="DV11">
        <f t="shared" si="9"/>
        <v>0</v>
      </c>
      <c r="DW11">
        <f t="shared" si="9"/>
        <v>0</v>
      </c>
      <c r="DX11">
        <f t="shared" si="9"/>
        <v>0</v>
      </c>
      <c r="DY11">
        <f t="shared" si="9"/>
        <v>0</v>
      </c>
      <c r="DZ11">
        <f t="shared" si="9"/>
        <v>0</v>
      </c>
      <c r="EA11">
        <f t="shared" si="9"/>
        <v>0</v>
      </c>
      <c r="EB11">
        <f t="shared" si="9"/>
        <v>0</v>
      </c>
      <c r="EC11">
        <f t="shared" si="9"/>
        <v>0</v>
      </c>
      <c r="ED11">
        <f t="shared" si="9"/>
        <v>0</v>
      </c>
      <c r="EE11">
        <f t="shared" si="9"/>
        <v>0</v>
      </c>
      <c r="EF11">
        <f t="shared" si="9"/>
        <v>0</v>
      </c>
      <c r="EG11">
        <f t="shared" si="9"/>
        <v>0</v>
      </c>
    </row>
    <row r="12" spans="1:137" x14ac:dyDescent="0.25">
      <c r="A12" s="53" t="str">
        <f>IF(Mitarbeitende!A12="","",Mitarbeitende!A12)</f>
        <v/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H12" s="43" t="str">
        <f>IF(OR($A12="",N(Mitarbeitende!$C12)=0),"",IF(Soll_Modus="Kalendertagen",Mitarbeitende!$C12/7*COUNT($B$4:$AF$4),Mitarbeitende!$C12/5*SUM($B$43:$AF$43)))</f>
        <v/>
      </c>
      <c r="AI12" s="43" t="str">
        <f>IF($A12="","",SUMPRODUCT(COUNTIF($B12:$AF12,Kuerzel_Liste)*Std_Liste)+SUMPRODUCT(COUNTIF($B12:$AF12,Kuerzel_Liste)*Bezahlt_Liste)*N(Mitarbeitende!$D12))</f>
        <v/>
      </c>
      <c r="AJ12" s="44" t="str">
        <f t="shared" si="2"/>
        <v/>
      </c>
      <c r="AK12" s="55" t="str">
        <f t="shared" si="3"/>
        <v/>
      </c>
      <c r="AL12" s="55" t="str">
        <f t="shared" si="3"/>
        <v/>
      </c>
      <c r="AM12" s="55" t="str">
        <f t="shared" si="3"/>
        <v/>
      </c>
      <c r="AN12" s="55" t="str">
        <f t="shared" si="3"/>
        <v/>
      </c>
      <c r="AO12" s="55" t="str">
        <f t="shared" si="3"/>
        <v/>
      </c>
      <c r="AP12" s="55" t="str">
        <f t="shared" si="4"/>
        <v/>
      </c>
      <c r="AQ12" s="56" t="str">
        <f t="shared" si="5"/>
        <v/>
      </c>
      <c r="AR12">
        <f t="shared" si="6"/>
        <v>0</v>
      </c>
      <c r="AS12">
        <f>IF(B$4="",Nov!BW12,IFERROR(VLOOKUP(B12,Schicht_Tabelle,12,0),-999))</f>
        <v>-999</v>
      </c>
      <c r="AT12">
        <f t="shared" si="7"/>
        <v>-999</v>
      </c>
      <c r="AU12">
        <f t="shared" si="7"/>
        <v>-999</v>
      </c>
      <c r="AV12">
        <f t="shared" si="7"/>
        <v>-999</v>
      </c>
      <c r="AW12">
        <f t="shared" si="7"/>
        <v>-999</v>
      </c>
      <c r="AX12">
        <f t="shared" si="7"/>
        <v>-999</v>
      </c>
      <c r="AY12">
        <f t="shared" si="7"/>
        <v>-999</v>
      </c>
      <c r="AZ12">
        <f t="shared" si="7"/>
        <v>-999</v>
      </c>
      <c r="BA12">
        <f t="shared" si="7"/>
        <v>-999</v>
      </c>
      <c r="BB12">
        <f t="shared" si="7"/>
        <v>-999</v>
      </c>
      <c r="BC12">
        <f t="shared" si="7"/>
        <v>-999</v>
      </c>
      <c r="BD12">
        <f t="shared" si="7"/>
        <v>-999</v>
      </c>
      <c r="BE12">
        <f t="shared" si="7"/>
        <v>-999</v>
      </c>
      <c r="BF12">
        <f t="shared" si="7"/>
        <v>-999</v>
      </c>
      <c r="BG12">
        <f t="shared" si="7"/>
        <v>-999</v>
      </c>
      <c r="BH12">
        <f t="shared" si="7"/>
        <v>-999</v>
      </c>
      <c r="BI12">
        <f t="shared" si="7"/>
        <v>-999</v>
      </c>
      <c r="BJ12">
        <f t="shared" si="7"/>
        <v>-999</v>
      </c>
      <c r="BK12">
        <f t="shared" si="7"/>
        <v>-999</v>
      </c>
      <c r="BL12">
        <f t="shared" si="7"/>
        <v>-999</v>
      </c>
      <c r="BM12">
        <f t="shared" si="7"/>
        <v>-999</v>
      </c>
      <c r="BN12">
        <f t="shared" si="7"/>
        <v>-999</v>
      </c>
      <c r="BO12">
        <f t="shared" si="7"/>
        <v>-999</v>
      </c>
      <c r="BP12">
        <f t="shared" si="7"/>
        <v>-999</v>
      </c>
      <c r="BQ12">
        <f t="shared" si="7"/>
        <v>-999</v>
      </c>
      <c r="BR12">
        <f t="shared" si="7"/>
        <v>-999</v>
      </c>
      <c r="BS12">
        <f t="shared" si="7"/>
        <v>-999</v>
      </c>
      <c r="BT12">
        <f t="shared" si="7"/>
        <v>-999</v>
      </c>
      <c r="BU12">
        <f t="shared" si="7"/>
        <v>-999</v>
      </c>
      <c r="BV12">
        <f t="shared" si="7"/>
        <v>-999</v>
      </c>
      <c r="BW12">
        <f t="shared" si="7"/>
        <v>-999</v>
      </c>
      <c r="BX12">
        <f>IF(B$4="",Nov!DB12,IF(IFERROR(VLOOKUP(B12,Schicht_Tabelle,13,0),0)=1,Nov!DB12+1,0))</f>
        <v>0</v>
      </c>
      <c r="BY12">
        <f t="shared" si="8"/>
        <v>0</v>
      </c>
      <c r="BZ12">
        <f t="shared" si="8"/>
        <v>0</v>
      </c>
      <c r="CA12">
        <f t="shared" si="8"/>
        <v>0</v>
      </c>
      <c r="CB12">
        <f t="shared" si="8"/>
        <v>0</v>
      </c>
      <c r="CC12">
        <f t="shared" si="8"/>
        <v>0</v>
      </c>
      <c r="CD12">
        <f t="shared" si="8"/>
        <v>0</v>
      </c>
      <c r="CE12">
        <f t="shared" si="8"/>
        <v>0</v>
      </c>
      <c r="CF12">
        <f t="shared" si="8"/>
        <v>0</v>
      </c>
      <c r="CG12">
        <f t="shared" si="8"/>
        <v>0</v>
      </c>
      <c r="CH12">
        <f t="shared" si="8"/>
        <v>0</v>
      </c>
      <c r="CI12">
        <f t="shared" si="8"/>
        <v>0</v>
      </c>
      <c r="CJ12">
        <f t="shared" si="8"/>
        <v>0</v>
      </c>
      <c r="CK12">
        <f t="shared" si="8"/>
        <v>0</v>
      </c>
      <c r="CL12">
        <f t="shared" si="8"/>
        <v>0</v>
      </c>
      <c r="CM12">
        <f t="shared" si="8"/>
        <v>0</v>
      </c>
      <c r="CN12">
        <f t="shared" si="8"/>
        <v>0</v>
      </c>
      <c r="CO12">
        <f t="shared" si="8"/>
        <v>0</v>
      </c>
      <c r="CP12">
        <f t="shared" si="8"/>
        <v>0</v>
      </c>
      <c r="CQ12">
        <f t="shared" si="8"/>
        <v>0</v>
      </c>
      <c r="CR12">
        <f t="shared" si="8"/>
        <v>0</v>
      </c>
      <c r="CS12">
        <f t="shared" si="8"/>
        <v>0</v>
      </c>
      <c r="CT12">
        <f t="shared" si="8"/>
        <v>0</v>
      </c>
      <c r="CU12">
        <f t="shared" si="8"/>
        <v>0</v>
      </c>
      <c r="CV12">
        <f t="shared" si="8"/>
        <v>0</v>
      </c>
      <c r="CW12">
        <f t="shared" si="8"/>
        <v>0</v>
      </c>
      <c r="CX12">
        <f t="shared" si="8"/>
        <v>0</v>
      </c>
      <c r="CY12">
        <f t="shared" si="8"/>
        <v>0</v>
      </c>
      <c r="CZ12">
        <f t="shared" si="8"/>
        <v>0</v>
      </c>
      <c r="DA12">
        <f t="shared" si="8"/>
        <v>0</v>
      </c>
      <c r="DB12">
        <f t="shared" si="8"/>
        <v>0</v>
      </c>
      <c r="DC12">
        <f>IF(B$4="",0,N(ROUND(24+IFERROR(VLOOKUP(B12,Schicht_Tabelle,16,0),99)-Nov!BW12,2)&lt;Min_Ruhe))</f>
        <v>0</v>
      </c>
      <c r="DD12">
        <f t="shared" si="9"/>
        <v>0</v>
      </c>
      <c r="DE12">
        <f t="shared" si="9"/>
        <v>0</v>
      </c>
      <c r="DF12">
        <f t="shared" si="9"/>
        <v>0</v>
      </c>
      <c r="DG12">
        <f t="shared" si="9"/>
        <v>0</v>
      </c>
      <c r="DH12">
        <f t="shared" si="9"/>
        <v>0</v>
      </c>
      <c r="DI12">
        <f t="shared" si="9"/>
        <v>0</v>
      </c>
      <c r="DJ12">
        <f t="shared" si="9"/>
        <v>0</v>
      </c>
      <c r="DK12">
        <f t="shared" si="9"/>
        <v>0</v>
      </c>
      <c r="DL12">
        <f t="shared" si="9"/>
        <v>0</v>
      </c>
      <c r="DM12">
        <f t="shared" si="9"/>
        <v>0</v>
      </c>
      <c r="DN12">
        <f t="shared" si="9"/>
        <v>0</v>
      </c>
      <c r="DO12">
        <f t="shared" si="9"/>
        <v>0</v>
      </c>
      <c r="DP12">
        <f t="shared" si="9"/>
        <v>0</v>
      </c>
      <c r="DQ12">
        <f t="shared" si="9"/>
        <v>0</v>
      </c>
      <c r="DR12">
        <f t="shared" si="9"/>
        <v>0</v>
      </c>
      <c r="DS12">
        <f t="shared" si="9"/>
        <v>0</v>
      </c>
      <c r="DT12">
        <f t="shared" si="9"/>
        <v>0</v>
      </c>
      <c r="DU12">
        <f t="shared" si="9"/>
        <v>0</v>
      </c>
      <c r="DV12">
        <f t="shared" si="9"/>
        <v>0</v>
      </c>
      <c r="DW12">
        <f t="shared" si="9"/>
        <v>0</v>
      </c>
      <c r="DX12">
        <f t="shared" si="9"/>
        <v>0</v>
      </c>
      <c r="DY12">
        <f t="shared" si="9"/>
        <v>0</v>
      </c>
      <c r="DZ12">
        <f t="shared" si="9"/>
        <v>0</v>
      </c>
      <c r="EA12">
        <f t="shared" si="9"/>
        <v>0</v>
      </c>
      <c r="EB12">
        <f t="shared" si="9"/>
        <v>0</v>
      </c>
      <c r="EC12">
        <f t="shared" si="9"/>
        <v>0</v>
      </c>
      <c r="ED12">
        <f t="shared" si="9"/>
        <v>0</v>
      </c>
      <c r="EE12">
        <f t="shared" si="9"/>
        <v>0</v>
      </c>
      <c r="EF12">
        <f t="shared" si="9"/>
        <v>0</v>
      </c>
      <c r="EG12">
        <f t="shared" si="9"/>
        <v>0</v>
      </c>
    </row>
    <row r="13" spans="1:137" x14ac:dyDescent="0.25">
      <c r="A13" s="53" t="str">
        <f>IF(Mitarbeitende!A13="","",Mitarbeitende!A13)</f>
        <v/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H13" s="43" t="str">
        <f>IF(OR($A13="",N(Mitarbeitende!$C13)=0),"",IF(Soll_Modus="Kalendertagen",Mitarbeitende!$C13/7*COUNT($B$4:$AF$4),Mitarbeitende!$C13/5*SUM($B$43:$AF$43)))</f>
        <v/>
      </c>
      <c r="AI13" s="43" t="str">
        <f>IF($A13="","",SUMPRODUCT(COUNTIF($B13:$AF13,Kuerzel_Liste)*Std_Liste)+SUMPRODUCT(COUNTIF($B13:$AF13,Kuerzel_Liste)*Bezahlt_Liste)*N(Mitarbeitende!$D13))</f>
        <v/>
      </c>
      <c r="AJ13" s="44" t="str">
        <f t="shared" si="2"/>
        <v/>
      </c>
      <c r="AK13" s="55" t="str">
        <f t="shared" si="3"/>
        <v/>
      </c>
      <c r="AL13" s="55" t="str">
        <f t="shared" si="3"/>
        <v/>
      </c>
      <c r="AM13" s="55" t="str">
        <f t="shared" si="3"/>
        <v/>
      </c>
      <c r="AN13" s="55" t="str">
        <f t="shared" si="3"/>
        <v/>
      </c>
      <c r="AO13" s="55" t="str">
        <f t="shared" si="3"/>
        <v/>
      </c>
      <c r="AP13" s="55" t="str">
        <f t="shared" si="4"/>
        <v/>
      </c>
      <c r="AQ13" s="56" t="str">
        <f t="shared" si="5"/>
        <v/>
      </c>
      <c r="AR13">
        <f t="shared" si="6"/>
        <v>0</v>
      </c>
      <c r="AS13">
        <f>IF(B$4="",Nov!BW13,IFERROR(VLOOKUP(B13,Schicht_Tabelle,12,0),-999))</f>
        <v>-999</v>
      </c>
      <c r="AT13">
        <f t="shared" si="7"/>
        <v>-999</v>
      </c>
      <c r="AU13">
        <f t="shared" si="7"/>
        <v>-999</v>
      </c>
      <c r="AV13">
        <f t="shared" si="7"/>
        <v>-999</v>
      </c>
      <c r="AW13">
        <f t="shared" si="7"/>
        <v>-999</v>
      </c>
      <c r="AX13">
        <f t="shared" si="7"/>
        <v>-999</v>
      </c>
      <c r="AY13">
        <f t="shared" si="7"/>
        <v>-999</v>
      </c>
      <c r="AZ13">
        <f t="shared" si="7"/>
        <v>-999</v>
      </c>
      <c r="BA13">
        <f t="shared" si="7"/>
        <v>-999</v>
      </c>
      <c r="BB13">
        <f t="shared" si="7"/>
        <v>-999</v>
      </c>
      <c r="BC13">
        <f t="shared" si="7"/>
        <v>-999</v>
      </c>
      <c r="BD13">
        <f t="shared" si="7"/>
        <v>-999</v>
      </c>
      <c r="BE13">
        <f t="shared" si="7"/>
        <v>-999</v>
      </c>
      <c r="BF13">
        <f t="shared" si="7"/>
        <v>-999</v>
      </c>
      <c r="BG13">
        <f t="shared" si="7"/>
        <v>-999</v>
      </c>
      <c r="BH13">
        <f t="shared" si="7"/>
        <v>-999</v>
      </c>
      <c r="BI13">
        <f t="shared" si="7"/>
        <v>-999</v>
      </c>
      <c r="BJ13">
        <f t="shared" si="7"/>
        <v>-999</v>
      </c>
      <c r="BK13">
        <f t="shared" si="7"/>
        <v>-999</v>
      </c>
      <c r="BL13">
        <f t="shared" si="7"/>
        <v>-999</v>
      </c>
      <c r="BM13">
        <f t="shared" si="7"/>
        <v>-999</v>
      </c>
      <c r="BN13">
        <f t="shared" si="7"/>
        <v>-999</v>
      </c>
      <c r="BO13">
        <f t="shared" si="7"/>
        <v>-999</v>
      </c>
      <c r="BP13">
        <f t="shared" si="7"/>
        <v>-999</v>
      </c>
      <c r="BQ13">
        <f t="shared" si="7"/>
        <v>-999</v>
      </c>
      <c r="BR13">
        <f t="shared" si="7"/>
        <v>-999</v>
      </c>
      <c r="BS13">
        <f t="shared" si="7"/>
        <v>-999</v>
      </c>
      <c r="BT13">
        <f t="shared" si="7"/>
        <v>-999</v>
      </c>
      <c r="BU13">
        <f t="shared" si="7"/>
        <v>-999</v>
      </c>
      <c r="BV13">
        <f t="shared" si="7"/>
        <v>-999</v>
      </c>
      <c r="BW13">
        <f t="shared" si="7"/>
        <v>-999</v>
      </c>
      <c r="BX13">
        <f>IF(B$4="",Nov!DB13,IF(IFERROR(VLOOKUP(B13,Schicht_Tabelle,13,0),0)=1,Nov!DB13+1,0))</f>
        <v>0</v>
      </c>
      <c r="BY13">
        <f t="shared" si="8"/>
        <v>0</v>
      </c>
      <c r="BZ13">
        <f t="shared" si="8"/>
        <v>0</v>
      </c>
      <c r="CA13">
        <f t="shared" si="8"/>
        <v>0</v>
      </c>
      <c r="CB13">
        <f t="shared" si="8"/>
        <v>0</v>
      </c>
      <c r="CC13">
        <f t="shared" si="8"/>
        <v>0</v>
      </c>
      <c r="CD13">
        <f t="shared" si="8"/>
        <v>0</v>
      </c>
      <c r="CE13">
        <f t="shared" si="8"/>
        <v>0</v>
      </c>
      <c r="CF13">
        <f t="shared" si="8"/>
        <v>0</v>
      </c>
      <c r="CG13">
        <f t="shared" si="8"/>
        <v>0</v>
      </c>
      <c r="CH13">
        <f t="shared" si="8"/>
        <v>0</v>
      </c>
      <c r="CI13">
        <f t="shared" si="8"/>
        <v>0</v>
      </c>
      <c r="CJ13">
        <f t="shared" si="8"/>
        <v>0</v>
      </c>
      <c r="CK13">
        <f t="shared" si="8"/>
        <v>0</v>
      </c>
      <c r="CL13">
        <f t="shared" si="8"/>
        <v>0</v>
      </c>
      <c r="CM13">
        <f t="shared" si="8"/>
        <v>0</v>
      </c>
      <c r="CN13">
        <f t="shared" si="8"/>
        <v>0</v>
      </c>
      <c r="CO13">
        <f t="shared" si="8"/>
        <v>0</v>
      </c>
      <c r="CP13">
        <f t="shared" si="8"/>
        <v>0</v>
      </c>
      <c r="CQ13">
        <f t="shared" si="8"/>
        <v>0</v>
      </c>
      <c r="CR13">
        <f t="shared" si="8"/>
        <v>0</v>
      </c>
      <c r="CS13">
        <f t="shared" si="8"/>
        <v>0</v>
      </c>
      <c r="CT13">
        <f t="shared" si="8"/>
        <v>0</v>
      </c>
      <c r="CU13">
        <f t="shared" si="8"/>
        <v>0</v>
      </c>
      <c r="CV13">
        <f t="shared" si="8"/>
        <v>0</v>
      </c>
      <c r="CW13">
        <f t="shared" si="8"/>
        <v>0</v>
      </c>
      <c r="CX13">
        <f t="shared" si="8"/>
        <v>0</v>
      </c>
      <c r="CY13">
        <f t="shared" si="8"/>
        <v>0</v>
      </c>
      <c r="CZ13">
        <f t="shared" si="8"/>
        <v>0</v>
      </c>
      <c r="DA13">
        <f t="shared" si="8"/>
        <v>0</v>
      </c>
      <c r="DB13">
        <f t="shared" si="8"/>
        <v>0</v>
      </c>
      <c r="DC13">
        <f>IF(B$4="",0,N(ROUND(24+IFERROR(VLOOKUP(B13,Schicht_Tabelle,16,0),99)-Nov!BW13,2)&lt;Min_Ruhe))</f>
        <v>0</v>
      </c>
      <c r="DD13">
        <f t="shared" si="9"/>
        <v>0</v>
      </c>
      <c r="DE13">
        <f t="shared" si="9"/>
        <v>0</v>
      </c>
      <c r="DF13">
        <f t="shared" si="9"/>
        <v>0</v>
      </c>
      <c r="DG13">
        <f t="shared" si="9"/>
        <v>0</v>
      </c>
      <c r="DH13">
        <f t="shared" si="9"/>
        <v>0</v>
      </c>
      <c r="DI13">
        <f t="shared" si="9"/>
        <v>0</v>
      </c>
      <c r="DJ13">
        <f t="shared" si="9"/>
        <v>0</v>
      </c>
      <c r="DK13">
        <f t="shared" si="9"/>
        <v>0</v>
      </c>
      <c r="DL13">
        <f t="shared" si="9"/>
        <v>0</v>
      </c>
      <c r="DM13">
        <f t="shared" si="9"/>
        <v>0</v>
      </c>
      <c r="DN13">
        <f t="shared" si="9"/>
        <v>0</v>
      </c>
      <c r="DO13">
        <f t="shared" si="9"/>
        <v>0</v>
      </c>
      <c r="DP13">
        <f t="shared" si="9"/>
        <v>0</v>
      </c>
      <c r="DQ13">
        <f t="shared" si="9"/>
        <v>0</v>
      </c>
      <c r="DR13">
        <f t="shared" si="9"/>
        <v>0</v>
      </c>
      <c r="DS13">
        <f t="shared" si="9"/>
        <v>0</v>
      </c>
      <c r="DT13">
        <f t="shared" si="9"/>
        <v>0</v>
      </c>
      <c r="DU13">
        <f t="shared" si="9"/>
        <v>0</v>
      </c>
      <c r="DV13">
        <f t="shared" si="9"/>
        <v>0</v>
      </c>
      <c r="DW13">
        <f t="shared" si="9"/>
        <v>0</v>
      </c>
      <c r="DX13">
        <f t="shared" si="9"/>
        <v>0</v>
      </c>
      <c r="DY13">
        <f t="shared" si="9"/>
        <v>0</v>
      </c>
      <c r="DZ13">
        <f t="shared" si="9"/>
        <v>0</v>
      </c>
      <c r="EA13">
        <f t="shared" si="9"/>
        <v>0</v>
      </c>
      <c r="EB13">
        <f t="shared" si="9"/>
        <v>0</v>
      </c>
      <c r="EC13">
        <f t="shared" si="9"/>
        <v>0</v>
      </c>
      <c r="ED13">
        <f t="shared" si="9"/>
        <v>0</v>
      </c>
      <c r="EE13">
        <f t="shared" si="9"/>
        <v>0</v>
      </c>
      <c r="EF13">
        <f t="shared" si="9"/>
        <v>0</v>
      </c>
      <c r="EG13">
        <f t="shared" si="9"/>
        <v>0</v>
      </c>
    </row>
    <row r="14" spans="1:137" x14ac:dyDescent="0.25">
      <c r="A14" s="53" t="str">
        <f>IF(Mitarbeitende!A14="","",Mitarbeitende!A14)</f>
        <v/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H14" s="43" t="str">
        <f>IF(OR($A14="",N(Mitarbeitende!$C14)=0),"",IF(Soll_Modus="Kalendertagen",Mitarbeitende!$C14/7*COUNT($B$4:$AF$4),Mitarbeitende!$C14/5*SUM($B$43:$AF$43)))</f>
        <v/>
      </c>
      <c r="AI14" s="43" t="str">
        <f>IF($A14="","",SUMPRODUCT(COUNTIF($B14:$AF14,Kuerzel_Liste)*Std_Liste)+SUMPRODUCT(COUNTIF($B14:$AF14,Kuerzel_Liste)*Bezahlt_Liste)*N(Mitarbeitende!$D14))</f>
        <v/>
      </c>
      <c r="AJ14" s="44" t="str">
        <f t="shared" si="2"/>
        <v/>
      </c>
      <c r="AK14" s="55" t="str">
        <f t="shared" si="3"/>
        <v/>
      </c>
      <c r="AL14" s="55" t="str">
        <f t="shared" si="3"/>
        <v/>
      </c>
      <c r="AM14" s="55" t="str">
        <f t="shared" si="3"/>
        <v/>
      </c>
      <c r="AN14" s="55" t="str">
        <f t="shared" si="3"/>
        <v/>
      </c>
      <c r="AO14" s="55" t="str">
        <f t="shared" si="3"/>
        <v/>
      </c>
      <c r="AP14" s="55" t="str">
        <f t="shared" si="4"/>
        <v/>
      </c>
      <c r="AQ14" s="56" t="str">
        <f t="shared" si="5"/>
        <v/>
      </c>
      <c r="AR14">
        <f t="shared" si="6"/>
        <v>0</v>
      </c>
      <c r="AS14">
        <f>IF(B$4="",Nov!BW14,IFERROR(VLOOKUP(B14,Schicht_Tabelle,12,0),-999))</f>
        <v>-999</v>
      </c>
      <c r="AT14">
        <f t="shared" si="7"/>
        <v>-999</v>
      </c>
      <c r="AU14">
        <f t="shared" si="7"/>
        <v>-999</v>
      </c>
      <c r="AV14">
        <f t="shared" si="7"/>
        <v>-999</v>
      </c>
      <c r="AW14">
        <f t="shared" si="7"/>
        <v>-999</v>
      </c>
      <c r="AX14">
        <f t="shared" si="7"/>
        <v>-999</v>
      </c>
      <c r="AY14">
        <f t="shared" si="7"/>
        <v>-999</v>
      </c>
      <c r="AZ14">
        <f t="shared" si="7"/>
        <v>-999</v>
      </c>
      <c r="BA14">
        <f t="shared" si="7"/>
        <v>-999</v>
      </c>
      <c r="BB14">
        <f t="shared" si="7"/>
        <v>-999</v>
      </c>
      <c r="BC14">
        <f t="shared" si="7"/>
        <v>-999</v>
      </c>
      <c r="BD14">
        <f t="shared" si="7"/>
        <v>-999</v>
      </c>
      <c r="BE14">
        <f t="shared" si="7"/>
        <v>-999</v>
      </c>
      <c r="BF14">
        <f t="shared" si="7"/>
        <v>-999</v>
      </c>
      <c r="BG14">
        <f t="shared" si="7"/>
        <v>-999</v>
      </c>
      <c r="BH14">
        <f t="shared" si="7"/>
        <v>-999</v>
      </c>
      <c r="BI14">
        <f t="shared" ref="AT14:BW22" si="10">IF(R$4="",BH14,IFERROR(VLOOKUP(R14,Schicht_Tabelle,12,0),-999))</f>
        <v>-999</v>
      </c>
      <c r="BJ14">
        <f t="shared" si="10"/>
        <v>-999</v>
      </c>
      <c r="BK14">
        <f t="shared" si="10"/>
        <v>-999</v>
      </c>
      <c r="BL14">
        <f t="shared" si="10"/>
        <v>-999</v>
      </c>
      <c r="BM14">
        <f t="shared" si="10"/>
        <v>-999</v>
      </c>
      <c r="BN14">
        <f t="shared" si="10"/>
        <v>-999</v>
      </c>
      <c r="BO14">
        <f t="shared" si="10"/>
        <v>-999</v>
      </c>
      <c r="BP14">
        <f t="shared" si="10"/>
        <v>-999</v>
      </c>
      <c r="BQ14">
        <f t="shared" si="10"/>
        <v>-999</v>
      </c>
      <c r="BR14">
        <f t="shared" si="10"/>
        <v>-999</v>
      </c>
      <c r="BS14">
        <f t="shared" si="10"/>
        <v>-999</v>
      </c>
      <c r="BT14">
        <f t="shared" si="10"/>
        <v>-999</v>
      </c>
      <c r="BU14">
        <f t="shared" si="10"/>
        <v>-999</v>
      </c>
      <c r="BV14">
        <f t="shared" si="10"/>
        <v>-999</v>
      </c>
      <c r="BW14">
        <f t="shared" si="10"/>
        <v>-999</v>
      </c>
      <c r="BX14">
        <f>IF(B$4="",Nov!DB14,IF(IFERROR(VLOOKUP(B14,Schicht_Tabelle,13,0),0)=1,Nov!DB14+1,0))</f>
        <v>0</v>
      </c>
      <c r="BY14">
        <f t="shared" si="8"/>
        <v>0</v>
      </c>
      <c r="BZ14">
        <f t="shared" si="8"/>
        <v>0</v>
      </c>
      <c r="CA14">
        <f t="shared" si="8"/>
        <v>0</v>
      </c>
      <c r="CB14">
        <f t="shared" si="8"/>
        <v>0</v>
      </c>
      <c r="CC14">
        <f t="shared" si="8"/>
        <v>0</v>
      </c>
      <c r="CD14">
        <f t="shared" si="8"/>
        <v>0</v>
      </c>
      <c r="CE14">
        <f t="shared" si="8"/>
        <v>0</v>
      </c>
      <c r="CF14">
        <f t="shared" si="8"/>
        <v>0</v>
      </c>
      <c r="CG14">
        <f t="shared" si="8"/>
        <v>0</v>
      </c>
      <c r="CH14">
        <f t="shared" si="8"/>
        <v>0</v>
      </c>
      <c r="CI14">
        <f t="shared" si="8"/>
        <v>0</v>
      </c>
      <c r="CJ14">
        <f t="shared" si="8"/>
        <v>0</v>
      </c>
      <c r="CK14">
        <f t="shared" si="8"/>
        <v>0</v>
      </c>
      <c r="CL14">
        <f t="shared" si="8"/>
        <v>0</v>
      </c>
      <c r="CM14">
        <f t="shared" si="8"/>
        <v>0</v>
      </c>
      <c r="CN14">
        <f t="shared" ref="BY14:DB22" si="11">IF(R$4="",CM14,IF(IFERROR(VLOOKUP(R14,Schicht_Tabelle,13,0),0)=1,CM14+1,0))</f>
        <v>0</v>
      </c>
      <c r="CO14">
        <f t="shared" si="11"/>
        <v>0</v>
      </c>
      <c r="CP14">
        <f t="shared" si="11"/>
        <v>0</v>
      </c>
      <c r="CQ14">
        <f t="shared" si="11"/>
        <v>0</v>
      </c>
      <c r="CR14">
        <f t="shared" si="11"/>
        <v>0</v>
      </c>
      <c r="CS14">
        <f t="shared" si="11"/>
        <v>0</v>
      </c>
      <c r="CT14">
        <f t="shared" si="11"/>
        <v>0</v>
      </c>
      <c r="CU14">
        <f t="shared" si="11"/>
        <v>0</v>
      </c>
      <c r="CV14">
        <f t="shared" si="11"/>
        <v>0</v>
      </c>
      <c r="CW14">
        <f t="shared" si="11"/>
        <v>0</v>
      </c>
      <c r="CX14">
        <f t="shared" si="11"/>
        <v>0</v>
      </c>
      <c r="CY14">
        <f t="shared" si="11"/>
        <v>0</v>
      </c>
      <c r="CZ14">
        <f t="shared" si="11"/>
        <v>0</v>
      </c>
      <c r="DA14">
        <f t="shared" si="11"/>
        <v>0</v>
      </c>
      <c r="DB14">
        <f t="shared" si="11"/>
        <v>0</v>
      </c>
      <c r="DC14">
        <f>IF(B$4="",0,N(ROUND(24+IFERROR(VLOOKUP(B14,Schicht_Tabelle,16,0),99)-Nov!BW14,2)&lt;Min_Ruhe))</f>
        <v>0</v>
      </c>
      <c r="DD14">
        <f t="shared" si="9"/>
        <v>0</v>
      </c>
      <c r="DE14">
        <f t="shared" si="9"/>
        <v>0</v>
      </c>
      <c r="DF14">
        <f t="shared" si="9"/>
        <v>0</v>
      </c>
      <c r="DG14">
        <f t="shared" si="9"/>
        <v>0</v>
      </c>
      <c r="DH14">
        <f t="shared" si="9"/>
        <v>0</v>
      </c>
      <c r="DI14">
        <f t="shared" si="9"/>
        <v>0</v>
      </c>
      <c r="DJ14">
        <f t="shared" si="9"/>
        <v>0</v>
      </c>
      <c r="DK14">
        <f t="shared" si="9"/>
        <v>0</v>
      </c>
      <c r="DL14">
        <f t="shared" si="9"/>
        <v>0</v>
      </c>
      <c r="DM14">
        <f t="shared" si="9"/>
        <v>0</v>
      </c>
      <c r="DN14">
        <f t="shared" si="9"/>
        <v>0</v>
      </c>
      <c r="DO14">
        <f t="shared" si="9"/>
        <v>0</v>
      </c>
      <c r="DP14">
        <f t="shared" si="9"/>
        <v>0</v>
      </c>
      <c r="DQ14">
        <f t="shared" si="9"/>
        <v>0</v>
      </c>
      <c r="DR14">
        <f t="shared" si="9"/>
        <v>0</v>
      </c>
      <c r="DS14">
        <f t="shared" ref="DD14:EG22" si="12">IF(R$4="",0,N(ROUND(24+IFERROR(VLOOKUP(R14,Schicht_Tabelle,16,0),99)-BH14,2)&lt;Min_Ruhe))</f>
        <v>0</v>
      </c>
      <c r="DT14">
        <f t="shared" si="12"/>
        <v>0</v>
      </c>
      <c r="DU14">
        <f t="shared" si="12"/>
        <v>0</v>
      </c>
      <c r="DV14">
        <f t="shared" si="12"/>
        <v>0</v>
      </c>
      <c r="DW14">
        <f t="shared" si="12"/>
        <v>0</v>
      </c>
      <c r="DX14">
        <f t="shared" si="12"/>
        <v>0</v>
      </c>
      <c r="DY14">
        <f t="shared" si="12"/>
        <v>0</v>
      </c>
      <c r="DZ14">
        <f t="shared" si="12"/>
        <v>0</v>
      </c>
      <c r="EA14">
        <f t="shared" si="12"/>
        <v>0</v>
      </c>
      <c r="EB14">
        <f t="shared" si="12"/>
        <v>0</v>
      </c>
      <c r="EC14">
        <f t="shared" si="12"/>
        <v>0</v>
      </c>
      <c r="ED14">
        <f t="shared" si="12"/>
        <v>0</v>
      </c>
      <c r="EE14">
        <f t="shared" si="12"/>
        <v>0</v>
      </c>
      <c r="EF14">
        <f t="shared" si="12"/>
        <v>0</v>
      </c>
      <c r="EG14">
        <f t="shared" si="12"/>
        <v>0</v>
      </c>
    </row>
    <row r="15" spans="1:137" x14ac:dyDescent="0.25">
      <c r="A15" s="53" t="str">
        <f>IF(Mitarbeitende!A15="","",Mitarbeitende!A15)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H15" s="43" t="str">
        <f>IF(OR($A15="",N(Mitarbeitende!$C15)=0),"",IF(Soll_Modus="Kalendertagen",Mitarbeitende!$C15/7*COUNT($B$4:$AF$4),Mitarbeitende!$C15/5*SUM($B$43:$AF$43)))</f>
        <v/>
      </c>
      <c r="AI15" s="43" t="str">
        <f>IF($A15="","",SUMPRODUCT(COUNTIF($B15:$AF15,Kuerzel_Liste)*Std_Liste)+SUMPRODUCT(COUNTIF($B15:$AF15,Kuerzel_Liste)*Bezahlt_Liste)*N(Mitarbeitende!$D15))</f>
        <v/>
      </c>
      <c r="AJ15" s="44" t="str">
        <f t="shared" si="2"/>
        <v/>
      </c>
      <c r="AK15" s="55" t="str">
        <f t="shared" si="3"/>
        <v/>
      </c>
      <c r="AL15" s="55" t="str">
        <f t="shared" si="3"/>
        <v/>
      </c>
      <c r="AM15" s="55" t="str">
        <f t="shared" si="3"/>
        <v/>
      </c>
      <c r="AN15" s="55" t="str">
        <f t="shared" si="3"/>
        <v/>
      </c>
      <c r="AO15" s="55" t="str">
        <f t="shared" si="3"/>
        <v/>
      </c>
      <c r="AP15" s="55" t="str">
        <f t="shared" si="4"/>
        <v/>
      </c>
      <c r="AQ15" s="56" t="str">
        <f t="shared" si="5"/>
        <v/>
      </c>
      <c r="AR15">
        <f t="shared" si="6"/>
        <v>0</v>
      </c>
      <c r="AS15">
        <f>IF(B$4="",Nov!BW15,IFERROR(VLOOKUP(B15,Schicht_Tabelle,12,0),-999))</f>
        <v>-999</v>
      </c>
      <c r="AT15">
        <f t="shared" si="10"/>
        <v>-999</v>
      </c>
      <c r="AU15">
        <f t="shared" si="10"/>
        <v>-999</v>
      </c>
      <c r="AV15">
        <f t="shared" si="10"/>
        <v>-999</v>
      </c>
      <c r="AW15">
        <f t="shared" si="10"/>
        <v>-999</v>
      </c>
      <c r="AX15">
        <f t="shared" si="10"/>
        <v>-999</v>
      </c>
      <c r="AY15">
        <f t="shared" si="10"/>
        <v>-999</v>
      </c>
      <c r="AZ15">
        <f t="shared" si="10"/>
        <v>-999</v>
      </c>
      <c r="BA15">
        <f t="shared" si="10"/>
        <v>-999</v>
      </c>
      <c r="BB15">
        <f t="shared" si="10"/>
        <v>-999</v>
      </c>
      <c r="BC15">
        <f t="shared" si="10"/>
        <v>-999</v>
      </c>
      <c r="BD15">
        <f t="shared" si="10"/>
        <v>-999</v>
      </c>
      <c r="BE15">
        <f t="shared" si="10"/>
        <v>-999</v>
      </c>
      <c r="BF15">
        <f t="shared" si="10"/>
        <v>-999</v>
      </c>
      <c r="BG15">
        <f t="shared" si="10"/>
        <v>-999</v>
      </c>
      <c r="BH15">
        <f t="shared" si="10"/>
        <v>-999</v>
      </c>
      <c r="BI15">
        <f t="shared" si="10"/>
        <v>-999</v>
      </c>
      <c r="BJ15">
        <f t="shared" si="10"/>
        <v>-999</v>
      </c>
      <c r="BK15">
        <f t="shared" si="10"/>
        <v>-999</v>
      </c>
      <c r="BL15">
        <f t="shared" si="10"/>
        <v>-999</v>
      </c>
      <c r="BM15">
        <f t="shared" si="10"/>
        <v>-999</v>
      </c>
      <c r="BN15">
        <f t="shared" si="10"/>
        <v>-999</v>
      </c>
      <c r="BO15">
        <f t="shared" si="10"/>
        <v>-999</v>
      </c>
      <c r="BP15">
        <f t="shared" si="10"/>
        <v>-999</v>
      </c>
      <c r="BQ15">
        <f t="shared" si="10"/>
        <v>-999</v>
      </c>
      <c r="BR15">
        <f t="shared" si="10"/>
        <v>-999</v>
      </c>
      <c r="BS15">
        <f t="shared" si="10"/>
        <v>-999</v>
      </c>
      <c r="BT15">
        <f t="shared" si="10"/>
        <v>-999</v>
      </c>
      <c r="BU15">
        <f t="shared" si="10"/>
        <v>-999</v>
      </c>
      <c r="BV15">
        <f t="shared" si="10"/>
        <v>-999</v>
      </c>
      <c r="BW15">
        <f t="shared" si="10"/>
        <v>-999</v>
      </c>
      <c r="BX15">
        <f>IF(B$4="",Nov!DB15,IF(IFERROR(VLOOKUP(B15,Schicht_Tabelle,13,0),0)=1,Nov!DB15+1,0))</f>
        <v>0</v>
      </c>
      <c r="BY15">
        <f t="shared" si="11"/>
        <v>0</v>
      </c>
      <c r="BZ15">
        <f t="shared" si="11"/>
        <v>0</v>
      </c>
      <c r="CA15">
        <f t="shared" si="11"/>
        <v>0</v>
      </c>
      <c r="CB15">
        <f t="shared" si="11"/>
        <v>0</v>
      </c>
      <c r="CC15">
        <f t="shared" si="11"/>
        <v>0</v>
      </c>
      <c r="CD15">
        <f t="shared" si="11"/>
        <v>0</v>
      </c>
      <c r="CE15">
        <f t="shared" si="11"/>
        <v>0</v>
      </c>
      <c r="CF15">
        <f t="shared" si="11"/>
        <v>0</v>
      </c>
      <c r="CG15">
        <f t="shared" si="11"/>
        <v>0</v>
      </c>
      <c r="CH15">
        <f t="shared" si="11"/>
        <v>0</v>
      </c>
      <c r="CI15">
        <f t="shared" si="11"/>
        <v>0</v>
      </c>
      <c r="CJ15">
        <f t="shared" si="11"/>
        <v>0</v>
      </c>
      <c r="CK15">
        <f t="shared" si="11"/>
        <v>0</v>
      </c>
      <c r="CL15">
        <f t="shared" si="11"/>
        <v>0</v>
      </c>
      <c r="CM15">
        <f t="shared" si="11"/>
        <v>0</v>
      </c>
      <c r="CN15">
        <f t="shared" si="11"/>
        <v>0</v>
      </c>
      <c r="CO15">
        <f t="shared" si="11"/>
        <v>0</v>
      </c>
      <c r="CP15">
        <f t="shared" si="11"/>
        <v>0</v>
      </c>
      <c r="CQ15">
        <f t="shared" si="11"/>
        <v>0</v>
      </c>
      <c r="CR15">
        <f t="shared" si="11"/>
        <v>0</v>
      </c>
      <c r="CS15">
        <f t="shared" si="11"/>
        <v>0</v>
      </c>
      <c r="CT15">
        <f t="shared" si="11"/>
        <v>0</v>
      </c>
      <c r="CU15">
        <f t="shared" si="11"/>
        <v>0</v>
      </c>
      <c r="CV15">
        <f t="shared" si="11"/>
        <v>0</v>
      </c>
      <c r="CW15">
        <f t="shared" si="11"/>
        <v>0</v>
      </c>
      <c r="CX15">
        <f t="shared" si="11"/>
        <v>0</v>
      </c>
      <c r="CY15">
        <f t="shared" si="11"/>
        <v>0</v>
      </c>
      <c r="CZ15">
        <f t="shared" si="11"/>
        <v>0</v>
      </c>
      <c r="DA15">
        <f t="shared" si="11"/>
        <v>0</v>
      </c>
      <c r="DB15">
        <f t="shared" si="11"/>
        <v>0</v>
      </c>
      <c r="DC15">
        <f>IF(B$4="",0,N(ROUND(24+IFERROR(VLOOKUP(B15,Schicht_Tabelle,16,0),99)-Nov!BW15,2)&lt;Min_Ruhe))</f>
        <v>0</v>
      </c>
      <c r="DD15">
        <f t="shared" si="12"/>
        <v>0</v>
      </c>
      <c r="DE15">
        <f t="shared" si="12"/>
        <v>0</v>
      </c>
      <c r="DF15">
        <f t="shared" si="12"/>
        <v>0</v>
      </c>
      <c r="DG15">
        <f t="shared" si="12"/>
        <v>0</v>
      </c>
      <c r="DH15">
        <f t="shared" si="12"/>
        <v>0</v>
      </c>
      <c r="DI15">
        <f t="shared" si="12"/>
        <v>0</v>
      </c>
      <c r="DJ15">
        <f t="shared" si="12"/>
        <v>0</v>
      </c>
      <c r="DK15">
        <f t="shared" si="12"/>
        <v>0</v>
      </c>
      <c r="DL15">
        <f t="shared" si="12"/>
        <v>0</v>
      </c>
      <c r="DM15">
        <f t="shared" si="12"/>
        <v>0</v>
      </c>
      <c r="DN15">
        <f t="shared" si="12"/>
        <v>0</v>
      </c>
      <c r="DO15">
        <f t="shared" si="12"/>
        <v>0</v>
      </c>
      <c r="DP15">
        <f t="shared" si="12"/>
        <v>0</v>
      </c>
      <c r="DQ15">
        <f t="shared" si="12"/>
        <v>0</v>
      </c>
      <c r="DR15">
        <f t="shared" si="12"/>
        <v>0</v>
      </c>
      <c r="DS15">
        <f t="shared" si="12"/>
        <v>0</v>
      </c>
      <c r="DT15">
        <f t="shared" si="12"/>
        <v>0</v>
      </c>
      <c r="DU15">
        <f t="shared" si="12"/>
        <v>0</v>
      </c>
      <c r="DV15">
        <f t="shared" si="12"/>
        <v>0</v>
      </c>
      <c r="DW15">
        <f t="shared" si="12"/>
        <v>0</v>
      </c>
      <c r="DX15">
        <f t="shared" si="12"/>
        <v>0</v>
      </c>
      <c r="DY15">
        <f t="shared" si="12"/>
        <v>0</v>
      </c>
      <c r="DZ15">
        <f t="shared" si="12"/>
        <v>0</v>
      </c>
      <c r="EA15">
        <f t="shared" si="12"/>
        <v>0</v>
      </c>
      <c r="EB15">
        <f t="shared" si="12"/>
        <v>0</v>
      </c>
      <c r="EC15">
        <f t="shared" si="12"/>
        <v>0</v>
      </c>
      <c r="ED15">
        <f t="shared" si="12"/>
        <v>0</v>
      </c>
      <c r="EE15">
        <f t="shared" si="12"/>
        <v>0</v>
      </c>
      <c r="EF15">
        <f t="shared" si="12"/>
        <v>0</v>
      </c>
      <c r="EG15">
        <f t="shared" si="12"/>
        <v>0</v>
      </c>
    </row>
    <row r="16" spans="1:137" x14ac:dyDescent="0.25">
      <c r="A16" s="53" t="str">
        <f>IF(Mitarbeitende!A16="","",Mitarbeitende!A16)</f>
        <v/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H16" s="43" t="str">
        <f>IF(OR($A16="",N(Mitarbeitende!$C16)=0),"",IF(Soll_Modus="Kalendertagen",Mitarbeitende!$C16/7*COUNT($B$4:$AF$4),Mitarbeitende!$C16/5*SUM($B$43:$AF$43)))</f>
        <v/>
      </c>
      <c r="AI16" s="43" t="str">
        <f>IF($A16="","",SUMPRODUCT(COUNTIF($B16:$AF16,Kuerzel_Liste)*Std_Liste)+SUMPRODUCT(COUNTIF($B16:$AF16,Kuerzel_Liste)*Bezahlt_Liste)*N(Mitarbeitende!$D16))</f>
        <v/>
      </c>
      <c r="AJ16" s="44" t="str">
        <f t="shared" si="2"/>
        <v/>
      </c>
      <c r="AK16" s="55" t="str">
        <f t="shared" ref="AK16:AO30" si="13">IF(OR($A16="",AK$5=""),"",COUNTIF($B16:$AF16,AK$5))</f>
        <v/>
      </c>
      <c r="AL16" s="55" t="str">
        <f t="shared" si="13"/>
        <v/>
      </c>
      <c r="AM16" s="55" t="str">
        <f t="shared" si="13"/>
        <v/>
      </c>
      <c r="AN16" s="55" t="str">
        <f t="shared" si="13"/>
        <v/>
      </c>
      <c r="AO16" s="55" t="str">
        <f t="shared" si="13"/>
        <v/>
      </c>
      <c r="AP16" s="55" t="str">
        <f t="shared" si="4"/>
        <v/>
      </c>
      <c r="AQ16" s="56" t="str">
        <f t="shared" si="5"/>
        <v/>
      </c>
      <c r="AR16">
        <f t="shared" si="6"/>
        <v>0</v>
      </c>
      <c r="AS16">
        <f>IF(B$4="",Nov!BW16,IFERROR(VLOOKUP(B16,Schicht_Tabelle,12,0),-999))</f>
        <v>-999</v>
      </c>
      <c r="AT16">
        <f t="shared" si="10"/>
        <v>-999</v>
      </c>
      <c r="AU16">
        <f t="shared" si="10"/>
        <v>-999</v>
      </c>
      <c r="AV16">
        <f t="shared" si="10"/>
        <v>-999</v>
      </c>
      <c r="AW16">
        <f t="shared" si="10"/>
        <v>-999</v>
      </c>
      <c r="AX16">
        <f t="shared" si="10"/>
        <v>-999</v>
      </c>
      <c r="AY16">
        <f t="shared" si="10"/>
        <v>-999</v>
      </c>
      <c r="AZ16">
        <f t="shared" si="10"/>
        <v>-999</v>
      </c>
      <c r="BA16">
        <f t="shared" si="10"/>
        <v>-999</v>
      </c>
      <c r="BB16">
        <f t="shared" si="10"/>
        <v>-999</v>
      </c>
      <c r="BC16">
        <f t="shared" si="10"/>
        <v>-999</v>
      </c>
      <c r="BD16">
        <f t="shared" si="10"/>
        <v>-999</v>
      </c>
      <c r="BE16">
        <f t="shared" si="10"/>
        <v>-999</v>
      </c>
      <c r="BF16">
        <f t="shared" si="10"/>
        <v>-999</v>
      </c>
      <c r="BG16">
        <f t="shared" si="10"/>
        <v>-999</v>
      </c>
      <c r="BH16">
        <f t="shared" si="10"/>
        <v>-999</v>
      </c>
      <c r="BI16">
        <f t="shared" si="10"/>
        <v>-999</v>
      </c>
      <c r="BJ16">
        <f t="shared" si="10"/>
        <v>-999</v>
      </c>
      <c r="BK16">
        <f t="shared" si="10"/>
        <v>-999</v>
      </c>
      <c r="BL16">
        <f t="shared" si="10"/>
        <v>-999</v>
      </c>
      <c r="BM16">
        <f t="shared" si="10"/>
        <v>-999</v>
      </c>
      <c r="BN16">
        <f t="shared" si="10"/>
        <v>-999</v>
      </c>
      <c r="BO16">
        <f t="shared" si="10"/>
        <v>-999</v>
      </c>
      <c r="BP16">
        <f t="shared" si="10"/>
        <v>-999</v>
      </c>
      <c r="BQ16">
        <f t="shared" si="10"/>
        <v>-999</v>
      </c>
      <c r="BR16">
        <f t="shared" si="10"/>
        <v>-999</v>
      </c>
      <c r="BS16">
        <f t="shared" si="10"/>
        <v>-999</v>
      </c>
      <c r="BT16">
        <f t="shared" si="10"/>
        <v>-999</v>
      </c>
      <c r="BU16">
        <f t="shared" si="10"/>
        <v>-999</v>
      </c>
      <c r="BV16">
        <f t="shared" si="10"/>
        <v>-999</v>
      </c>
      <c r="BW16">
        <f t="shared" si="10"/>
        <v>-999</v>
      </c>
      <c r="BX16">
        <f>IF(B$4="",Nov!DB16,IF(IFERROR(VLOOKUP(B16,Schicht_Tabelle,13,0),0)=1,Nov!DB16+1,0))</f>
        <v>0</v>
      </c>
      <c r="BY16">
        <f t="shared" si="11"/>
        <v>0</v>
      </c>
      <c r="BZ16">
        <f t="shared" si="11"/>
        <v>0</v>
      </c>
      <c r="CA16">
        <f t="shared" si="11"/>
        <v>0</v>
      </c>
      <c r="CB16">
        <f t="shared" si="11"/>
        <v>0</v>
      </c>
      <c r="CC16">
        <f t="shared" si="11"/>
        <v>0</v>
      </c>
      <c r="CD16">
        <f t="shared" si="11"/>
        <v>0</v>
      </c>
      <c r="CE16">
        <f t="shared" si="11"/>
        <v>0</v>
      </c>
      <c r="CF16">
        <f t="shared" si="11"/>
        <v>0</v>
      </c>
      <c r="CG16">
        <f t="shared" si="11"/>
        <v>0</v>
      </c>
      <c r="CH16">
        <f t="shared" si="11"/>
        <v>0</v>
      </c>
      <c r="CI16">
        <f t="shared" si="11"/>
        <v>0</v>
      </c>
      <c r="CJ16">
        <f t="shared" si="11"/>
        <v>0</v>
      </c>
      <c r="CK16">
        <f t="shared" si="11"/>
        <v>0</v>
      </c>
      <c r="CL16">
        <f t="shared" si="11"/>
        <v>0</v>
      </c>
      <c r="CM16">
        <f t="shared" si="11"/>
        <v>0</v>
      </c>
      <c r="CN16">
        <f t="shared" si="11"/>
        <v>0</v>
      </c>
      <c r="CO16">
        <f t="shared" si="11"/>
        <v>0</v>
      </c>
      <c r="CP16">
        <f t="shared" si="11"/>
        <v>0</v>
      </c>
      <c r="CQ16">
        <f t="shared" si="11"/>
        <v>0</v>
      </c>
      <c r="CR16">
        <f t="shared" si="11"/>
        <v>0</v>
      </c>
      <c r="CS16">
        <f t="shared" si="11"/>
        <v>0</v>
      </c>
      <c r="CT16">
        <f t="shared" si="11"/>
        <v>0</v>
      </c>
      <c r="CU16">
        <f t="shared" si="11"/>
        <v>0</v>
      </c>
      <c r="CV16">
        <f t="shared" si="11"/>
        <v>0</v>
      </c>
      <c r="CW16">
        <f t="shared" si="11"/>
        <v>0</v>
      </c>
      <c r="CX16">
        <f t="shared" si="11"/>
        <v>0</v>
      </c>
      <c r="CY16">
        <f t="shared" si="11"/>
        <v>0</v>
      </c>
      <c r="CZ16">
        <f t="shared" si="11"/>
        <v>0</v>
      </c>
      <c r="DA16">
        <f t="shared" si="11"/>
        <v>0</v>
      </c>
      <c r="DB16">
        <f t="shared" si="11"/>
        <v>0</v>
      </c>
      <c r="DC16">
        <f>IF(B$4="",0,N(ROUND(24+IFERROR(VLOOKUP(B16,Schicht_Tabelle,16,0),99)-Nov!BW16,2)&lt;Min_Ruhe))</f>
        <v>0</v>
      </c>
      <c r="DD16">
        <f t="shared" si="12"/>
        <v>0</v>
      </c>
      <c r="DE16">
        <f t="shared" si="12"/>
        <v>0</v>
      </c>
      <c r="DF16">
        <f t="shared" si="12"/>
        <v>0</v>
      </c>
      <c r="DG16">
        <f t="shared" si="12"/>
        <v>0</v>
      </c>
      <c r="DH16">
        <f t="shared" si="12"/>
        <v>0</v>
      </c>
      <c r="DI16">
        <f t="shared" si="12"/>
        <v>0</v>
      </c>
      <c r="DJ16">
        <f t="shared" si="12"/>
        <v>0</v>
      </c>
      <c r="DK16">
        <f t="shared" si="12"/>
        <v>0</v>
      </c>
      <c r="DL16">
        <f t="shared" si="12"/>
        <v>0</v>
      </c>
      <c r="DM16">
        <f t="shared" si="12"/>
        <v>0</v>
      </c>
      <c r="DN16">
        <f t="shared" si="12"/>
        <v>0</v>
      </c>
      <c r="DO16">
        <f t="shared" si="12"/>
        <v>0</v>
      </c>
      <c r="DP16">
        <f t="shared" si="12"/>
        <v>0</v>
      </c>
      <c r="DQ16">
        <f t="shared" si="12"/>
        <v>0</v>
      </c>
      <c r="DR16">
        <f t="shared" si="12"/>
        <v>0</v>
      </c>
      <c r="DS16">
        <f t="shared" si="12"/>
        <v>0</v>
      </c>
      <c r="DT16">
        <f t="shared" si="12"/>
        <v>0</v>
      </c>
      <c r="DU16">
        <f t="shared" si="12"/>
        <v>0</v>
      </c>
      <c r="DV16">
        <f t="shared" si="12"/>
        <v>0</v>
      </c>
      <c r="DW16">
        <f t="shared" si="12"/>
        <v>0</v>
      </c>
      <c r="DX16">
        <f t="shared" si="12"/>
        <v>0</v>
      </c>
      <c r="DY16">
        <f t="shared" si="12"/>
        <v>0</v>
      </c>
      <c r="DZ16">
        <f t="shared" si="12"/>
        <v>0</v>
      </c>
      <c r="EA16">
        <f t="shared" si="12"/>
        <v>0</v>
      </c>
      <c r="EB16">
        <f t="shared" si="12"/>
        <v>0</v>
      </c>
      <c r="EC16">
        <f t="shared" si="12"/>
        <v>0</v>
      </c>
      <c r="ED16">
        <f t="shared" si="12"/>
        <v>0</v>
      </c>
      <c r="EE16">
        <f t="shared" si="12"/>
        <v>0</v>
      </c>
      <c r="EF16">
        <f t="shared" si="12"/>
        <v>0</v>
      </c>
      <c r="EG16">
        <f t="shared" si="12"/>
        <v>0</v>
      </c>
    </row>
    <row r="17" spans="1:137" x14ac:dyDescent="0.25">
      <c r="A17" s="53" t="str">
        <f>IF(Mitarbeitende!A17="","",Mitarbeitende!A17)</f>
        <v/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H17" s="43" t="str">
        <f>IF(OR($A17="",N(Mitarbeitende!$C17)=0),"",IF(Soll_Modus="Kalendertagen",Mitarbeitende!$C17/7*COUNT($B$4:$AF$4),Mitarbeitende!$C17/5*SUM($B$43:$AF$43)))</f>
        <v/>
      </c>
      <c r="AI17" s="43" t="str">
        <f>IF($A17="","",SUMPRODUCT(COUNTIF($B17:$AF17,Kuerzel_Liste)*Std_Liste)+SUMPRODUCT(COUNTIF($B17:$AF17,Kuerzel_Liste)*Bezahlt_Liste)*N(Mitarbeitende!$D17))</f>
        <v/>
      </c>
      <c r="AJ17" s="44" t="str">
        <f t="shared" si="2"/>
        <v/>
      </c>
      <c r="AK17" s="55" t="str">
        <f t="shared" si="13"/>
        <v/>
      </c>
      <c r="AL17" s="55" t="str">
        <f t="shared" si="13"/>
        <v/>
      </c>
      <c r="AM17" s="55" t="str">
        <f t="shared" si="13"/>
        <v/>
      </c>
      <c r="AN17" s="55" t="str">
        <f t="shared" si="13"/>
        <v/>
      </c>
      <c r="AO17" s="55" t="str">
        <f t="shared" si="13"/>
        <v/>
      </c>
      <c r="AP17" s="55" t="str">
        <f t="shared" si="4"/>
        <v/>
      </c>
      <c r="AQ17" s="56" t="str">
        <f t="shared" si="5"/>
        <v/>
      </c>
      <c r="AR17">
        <f t="shared" si="6"/>
        <v>0</v>
      </c>
      <c r="AS17">
        <f>IF(B$4="",Nov!BW17,IFERROR(VLOOKUP(B17,Schicht_Tabelle,12,0),-999))</f>
        <v>-999</v>
      </c>
      <c r="AT17">
        <f t="shared" si="10"/>
        <v>-999</v>
      </c>
      <c r="AU17">
        <f t="shared" si="10"/>
        <v>-999</v>
      </c>
      <c r="AV17">
        <f t="shared" si="10"/>
        <v>-999</v>
      </c>
      <c r="AW17">
        <f t="shared" si="10"/>
        <v>-999</v>
      </c>
      <c r="AX17">
        <f t="shared" si="10"/>
        <v>-999</v>
      </c>
      <c r="AY17">
        <f t="shared" si="10"/>
        <v>-999</v>
      </c>
      <c r="AZ17">
        <f t="shared" si="10"/>
        <v>-999</v>
      </c>
      <c r="BA17">
        <f t="shared" si="10"/>
        <v>-999</v>
      </c>
      <c r="BB17">
        <f t="shared" si="10"/>
        <v>-999</v>
      </c>
      <c r="BC17">
        <f t="shared" si="10"/>
        <v>-999</v>
      </c>
      <c r="BD17">
        <f t="shared" si="10"/>
        <v>-999</v>
      </c>
      <c r="BE17">
        <f t="shared" si="10"/>
        <v>-999</v>
      </c>
      <c r="BF17">
        <f t="shared" si="10"/>
        <v>-999</v>
      </c>
      <c r="BG17">
        <f t="shared" si="10"/>
        <v>-999</v>
      </c>
      <c r="BH17">
        <f t="shared" si="10"/>
        <v>-999</v>
      </c>
      <c r="BI17">
        <f t="shared" si="10"/>
        <v>-999</v>
      </c>
      <c r="BJ17">
        <f t="shared" si="10"/>
        <v>-999</v>
      </c>
      <c r="BK17">
        <f t="shared" si="10"/>
        <v>-999</v>
      </c>
      <c r="BL17">
        <f t="shared" si="10"/>
        <v>-999</v>
      </c>
      <c r="BM17">
        <f t="shared" si="10"/>
        <v>-999</v>
      </c>
      <c r="BN17">
        <f t="shared" si="10"/>
        <v>-999</v>
      </c>
      <c r="BO17">
        <f t="shared" si="10"/>
        <v>-999</v>
      </c>
      <c r="BP17">
        <f t="shared" si="10"/>
        <v>-999</v>
      </c>
      <c r="BQ17">
        <f t="shared" si="10"/>
        <v>-999</v>
      </c>
      <c r="BR17">
        <f t="shared" si="10"/>
        <v>-999</v>
      </c>
      <c r="BS17">
        <f t="shared" si="10"/>
        <v>-999</v>
      </c>
      <c r="BT17">
        <f t="shared" si="10"/>
        <v>-999</v>
      </c>
      <c r="BU17">
        <f t="shared" si="10"/>
        <v>-999</v>
      </c>
      <c r="BV17">
        <f t="shared" si="10"/>
        <v>-999</v>
      </c>
      <c r="BW17">
        <f t="shared" si="10"/>
        <v>-999</v>
      </c>
      <c r="BX17">
        <f>IF(B$4="",Nov!DB17,IF(IFERROR(VLOOKUP(B17,Schicht_Tabelle,13,0),0)=1,Nov!DB17+1,0))</f>
        <v>0</v>
      </c>
      <c r="BY17">
        <f t="shared" si="11"/>
        <v>0</v>
      </c>
      <c r="BZ17">
        <f t="shared" si="11"/>
        <v>0</v>
      </c>
      <c r="CA17">
        <f t="shared" si="11"/>
        <v>0</v>
      </c>
      <c r="CB17">
        <f t="shared" si="11"/>
        <v>0</v>
      </c>
      <c r="CC17">
        <f t="shared" si="11"/>
        <v>0</v>
      </c>
      <c r="CD17">
        <f t="shared" si="11"/>
        <v>0</v>
      </c>
      <c r="CE17">
        <f t="shared" si="11"/>
        <v>0</v>
      </c>
      <c r="CF17">
        <f t="shared" si="11"/>
        <v>0</v>
      </c>
      <c r="CG17">
        <f t="shared" si="11"/>
        <v>0</v>
      </c>
      <c r="CH17">
        <f t="shared" si="11"/>
        <v>0</v>
      </c>
      <c r="CI17">
        <f t="shared" si="11"/>
        <v>0</v>
      </c>
      <c r="CJ17">
        <f t="shared" si="11"/>
        <v>0</v>
      </c>
      <c r="CK17">
        <f t="shared" si="11"/>
        <v>0</v>
      </c>
      <c r="CL17">
        <f t="shared" si="11"/>
        <v>0</v>
      </c>
      <c r="CM17">
        <f t="shared" si="11"/>
        <v>0</v>
      </c>
      <c r="CN17">
        <f t="shared" si="11"/>
        <v>0</v>
      </c>
      <c r="CO17">
        <f t="shared" si="11"/>
        <v>0</v>
      </c>
      <c r="CP17">
        <f t="shared" si="11"/>
        <v>0</v>
      </c>
      <c r="CQ17">
        <f t="shared" si="11"/>
        <v>0</v>
      </c>
      <c r="CR17">
        <f t="shared" si="11"/>
        <v>0</v>
      </c>
      <c r="CS17">
        <f t="shared" si="11"/>
        <v>0</v>
      </c>
      <c r="CT17">
        <f t="shared" si="11"/>
        <v>0</v>
      </c>
      <c r="CU17">
        <f t="shared" si="11"/>
        <v>0</v>
      </c>
      <c r="CV17">
        <f t="shared" si="11"/>
        <v>0</v>
      </c>
      <c r="CW17">
        <f t="shared" si="11"/>
        <v>0</v>
      </c>
      <c r="CX17">
        <f t="shared" si="11"/>
        <v>0</v>
      </c>
      <c r="CY17">
        <f t="shared" si="11"/>
        <v>0</v>
      </c>
      <c r="CZ17">
        <f t="shared" si="11"/>
        <v>0</v>
      </c>
      <c r="DA17">
        <f t="shared" si="11"/>
        <v>0</v>
      </c>
      <c r="DB17">
        <f t="shared" si="11"/>
        <v>0</v>
      </c>
      <c r="DC17">
        <f>IF(B$4="",0,N(ROUND(24+IFERROR(VLOOKUP(B17,Schicht_Tabelle,16,0),99)-Nov!BW17,2)&lt;Min_Ruhe))</f>
        <v>0</v>
      </c>
      <c r="DD17">
        <f t="shared" si="12"/>
        <v>0</v>
      </c>
      <c r="DE17">
        <f t="shared" si="12"/>
        <v>0</v>
      </c>
      <c r="DF17">
        <f t="shared" si="12"/>
        <v>0</v>
      </c>
      <c r="DG17">
        <f t="shared" si="12"/>
        <v>0</v>
      </c>
      <c r="DH17">
        <f t="shared" si="12"/>
        <v>0</v>
      </c>
      <c r="DI17">
        <f t="shared" si="12"/>
        <v>0</v>
      </c>
      <c r="DJ17">
        <f t="shared" si="12"/>
        <v>0</v>
      </c>
      <c r="DK17">
        <f t="shared" si="12"/>
        <v>0</v>
      </c>
      <c r="DL17">
        <f t="shared" si="12"/>
        <v>0</v>
      </c>
      <c r="DM17">
        <f t="shared" si="12"/>
        <v>0</v>
      </c>
      <c r="DN17">
        <f t="shared" si="12"/>
        <v>0</v>
      </c>
      <c r="DO17">
        <f t="shared" si="12"/>
        <v>0</v>
      </c>
      <c r="DP17">
        <f t="shared" si="12"/>
        <v>0</v>
      </c>
      <c r="DQ17">
        <f t="shared" si="12"/>
        <v>0</v>
      </c>
      <c r="DR17">
        <f t="shared" si="12"/>
        <v>0</v>
      </c>
      <c r="DS17">
        <f t="shared" si="12"/>
        <v>0</v>
      </c>
      <c r="DT17">
        <f t="shared" si="12"/>
        <v>0</v>
      </c>
      <c r="DU17">
        <f t="shared" si="12"/>
        <v>0</v>
      </c>
      <c r="DV17">
        <f t="shared" si="12"/>
        <v>0</v>
      </c>
      <c r="DW17">
        <f t="shared" si="12"/>
        <v>0</v>
      </c>
      <c r="DX17">
        <f t="shared" si="12"/>
        <v>0</v>
      </c>
      <c r="DY17">
        <f t="shared" si="12"/>
        <v>0</v>
      </c>
      <c r="DZ17">
        <f t="shared" si="12"/>
        <v>0</v>
      </c>
      <c r="EA17">
        <f t="shared" si="12"/>
        <v>0</v>
      </c>
      <c r="EB17">
        <f t="shared" si="12"/>
        <v>0</v>
      </c>
      <c r="EC17">
        <f t="shared" si="12"/>
        <v>0</v>
      </c>
      <c r="ED17">
        <f t="shared" si="12"/>
        <v>0</v>
      </c>
      <c r="EE17">
        <f t="shared" si="12"/>
        <v>0</v>
      </c>
      <c r="EF17">
        <f t="shared" si="12"/>
        <v>0</v>
      </c>
      <c r="EG17">
        <f t="shared" si="12"/>
        <v>0</v>
      </c>
    </row>
    <row r="18" spans="1:137" x14ac:dyDescent="0.25">
      <c r="A18" s="53" t="str">
        <f>IF(Mitarbeitende!A18="","",Mitarbeitende!A18)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H18" s="43" t="str">
        <f>IF(OR($A18="",N(Mitarbeitende!$C18)=0),"",IF(Soll_Modus="Kalendertagen",Mitarbeitende!$C18/7*COUNT($B$4:$AF$4),Mitarbeitende!$C18/5*SUM($B$43:$AF$43)))</f>
        <v/>
      </c>
      <c r="AI18" s="43" t="str">
        <f>IF($A18="","",SUMPRODUCT(COUNTIF($B18:$AF18,Kuerzel_Liste)*Std_Liste)+SUMPRODUCT(COUNTIF($B18:$AF18,Kuerzel_Liste)*Bezahlt_Liste)*N(Mitarbeitende!$D18))</f>
        <v/>
      </c>
      <c r="AJ18" s="44" t="str">
        <f t="shared" si="2"/>
        <v/>
      </c>
      <c r="AK18" s="55" t="str">
        <f t="shared" si="13"/>
        <v/>
      </c>
      <c r="AL18" s="55" t="str">
        <f t="shared" si="13"/>
        <v/>
      </c>
      <c r="AM18" s="55" t="str">
        <f t="shared" si="13"/>
        <v/>
      </c>
      <c r="AN18" s="55" t="str">
        <f t="shared" si="13"/>
        <v/>
      </c>
      <c r="AO18" s="55" t="str">
        <f t="shared" si="13"/>
        <v/>
      </c>
      <c r="AP18" s="55" t="str">
        <f t="shared" si="4"/>
        <v/>
      </c>
      <c r="AQ18" s="56" t="str">
        <f t="shared" si="5"/>
        <v/>
      </c>
      <c r="AR18">
        <f t="shared" si="6"/>
        <v>0</v>
      </c>
      <c r="AS18">
        <f>IF(B$4="",Nov!BW18,IFERROR(VLOOKUP(B18,Schicht_Tabelle,12,0),-999))</f>
        <v>-999</v>
      </c>
      <c r="AT18">
        <f t="shared" si="10"/>
        <v>-999</v>
      </c>
      <c r="AU18">
        <f t="shared" si="10"/>
        <v>-999</v>
      </c>
      <c r="AV18">
        <f t="shared" si="10"/>
        <v>-999</v>
      </c>
      <c r="AW18">
        <f t="shared" si="10"/>
        <v>-999</v>
      </c>
      <c r="AX18">
        <f t="shared" si="10"/>
        <v>-999</v>
      </c>
      <c r="AY18">
        <f t="shared" si="10"/>
        <v>-999</v>
      </c>
      <c r="AZ18">
        <f t="shared" si="10"/>
        <v>-999</v>
      </c>
      <c r="BA18">
        <f t="shared" si="10"/>
        <v>-999</v>
      </c>
      <c r="BB18">
        <f t="shared" si="10"/>
        <v>-999</v>
      </c>
      <c r="BC18">
        <f t="shared" si="10"/>
        <v>-999</v>
      </c>
      <c r="BD18">
        <f t="shared" si="10"/>
        <v>-999</v>
      </c>
      <c r="BE18">
        <f t="shared" si="10"/>
        <v>-999</v>
      </c>
      <c r="BF18">
        <f t="shared" si="10"/>
        <v>-999</v>
      </c>
      <c r="BG18">
        <f t="shared" si="10"/>
        <v>-999</v>
      </c>
      <c r="BH18">
        <f t="shared" si="10"/>
        <v>-999</v>
      </c>
      <c r="BI18">
        <f t="shared" si="10"/>
        <v>-999</v>
      </c>
      <c r="BJ18">
        <f t="shared" si="10"/>
        <v>-999</v>
      </c>
      <c r="BK18">
        <f t="shared" si="10"/>
        <v>-999</v>
      </c>
      <c r="BL18">
        <f t="shared" si="10"/>
        <v>-999</v>
      </c>
      <c r="BM18">
        <f t="shared" si="10"/>
        <v>-999</v>
      </c>
      <c r="BN18">
        <f t="shared" si="10"/>
        <v>-999</v>
      </c>
      <c r="BO18">
        <f t="shared" si="10"/>
        <v>-999</v>
      </c>
      <c r="BP18">
        <f t="shared" si="10"/>
        <v>-999</v>
      </c>
      <c r="BQ18">
        <f t="shared" si="10"/>
        <v>-999</v>
      </c>
      <c r="BR18">
        <f t="shared" si="10"/>
        <v>-999</v>
      </c>
      <c r="BS18">
        <f t="shared" si="10"/>
        <v>-999</v>
      </c>
      <c r="BT18">
        <f t="shared" si="10"/>
        <v>-999</v>
      </c>
      <c r="BU18">
        <f t="shared" si="10"/>
        <v>-999</v>
      </c>
      <c r="BV18">
        <f t="shared" si="10"/>
        <v>-999</v>
      </c>
      <c r="BW18">
        <f t="shared" si="10"/>
        <v>-999</v>
      </c>
      <c r="BX18">
        <f>IF(B$4="",Nov!DB18,IF(IFERROR(VLOOKUP(B18,Schicht_Tabelle,13,0),0)=1,Nov!DB18+1,0))</f>
        <v>0</v>
      </c>
      <c r="BY18">
        <f t="shared" si="11"/>
        <v>0</v>
      </c>
      <c r="BZ18">
        <f t="shared" si="11"/>
        <v>0</v>
      </c>
      <c r="CA18">
        <f t="shared" si="11"/>
        <v>0</v>
      </c>
      <c r="CB18">
        <f t="shared" si="11"/>
        <v>0</v>
      </c>
      <c r="CC18">
        <f t="shared" si="11"/>
        <v>0</v>
      </c>
      <c r="CD18">
        <f t="shared" si="11"/>
        <v>0</v>
      </c>
      <c r="CE18">
        <f t="shared" si="11"/>
        <v>0</v>
      </c>
      <c r="CF18">
        <f t="shared" si="11"/>
        <v>0</v>
      </c>
      <c r="CG18">
        <f t="shared" si="11"/>
        <v>0</v>
      </c>
      <c r="CH18">
        <f t="shared" si="11"/>
        <v>0</v>
      </c>
      <c r="CI18">
        <f t="shared" si="11"/>
        <v>0</v>
      </c>
      <c r="CJ18">
        <f t="shared" si="11"/>
        <v>0</v>
      </c>
      <c r="CK18">
        <f t="shared" si="11"/>
        <v>0</v>
      </c>
      <c r="CL18">
        <f t="shared" si="11"/>
        <v>0</v>
      </c>
      <c r="CM18">
        <f t="shared" si="11"/>
        <v>0</v>
      </c>
      <c r="CN18">
        <f t="shared" si="11"/>
        <v>0</v>
      </c>
      <c r="CO18">
        <f t="shared" si="11"/>
        <v>0</v>
      </c>
      <c r="CP18">
        <f t="shared" si="11"/>
        <v>0</v>
      </c>
      <c r="CQ18">
        <f t="shared" si="11"/>
        <v>0</v>
      </c>
      <c r="CR18">
        <f t="shared" si="11"/>
        <v>0</v>
      </c>
      <c r="CS18">
        <f t="shared" si="11"/>
        <v>0</v>
      </c>
      <c r="CT18">
        <f t="shared" si="11"/>
        <v>0</v>
      </c>
      <c r="CU18">
        <f t="shared" si="11"/>
        <v>0</v>
      </c>
      <c r="CV18">
        <f t="shared" si="11"/>
        <v>0</v>
      </c>
      <c r="CW18">
        <f t="shared" si="11"/>
        <v>0</v>
      </c>
      <c r="CX18">
        <f t="shared" si="11"/>
        <v>0</v>
      </c>
      <c r="CY18">
        <f t="shared" si="11"/>
        <v>0</v>
      </c>
      <c r="CZ18">
        <f t="shared" si="11"/>
        <v>0</v>
      </c>
      <c r="DA18">
        <f t="shared" si="11"/>
        <v>0</v>
      </c>
      <c r="DB18">
        <f t="shared" si="11"/>
        <v>0</v>
      </c>
      <c r="DC18">
        <f>IF(B$4="",0,N(ROUND(24+IFERROR(VLOOKUP(B18,Schicht_Tabelle,16,0),99)-Nov!BW18,2)&lt;Min_Ruhe))</f>
        <v>0</v>
      </c>
      <c r="DD18">
        <f t="shared" si="12"/>
        <v>0</v>
      </c>
      <c r="DE18">
        <f t="shared" si="12"/>
        <v>0</v>
      </c>
      <c r="DF18">
        <f t="shared" si="12"/>
        <v>0</v>
      </c>
      <c r="DG18">
        <f t="shared" si="12"/>
        <v>0</v>
      </c>
      <c r="DH18">
        <f t="shared" si="12"/>
        <v>0</v>
      </c>
      <c r="DI18">
        <f t="shared" si="12"/>
        <v>0</v>
      </c>
      <c r="DJ18">
        <f t="shared" si="12"/>
        <v>0</v>
      </c>
      <c r="DK18">
        <f t="shared" si="12"/>
        <v>0</v>
      </c>
      <c r="DL18">
        <f t="shared" si="12"/>
        <v>0</v>
      </c>
      <c r="DM18">
        <f t="shared" si="12"/>
        <v>0</v>
      </c>
      <c r="DN18">
        <f t="shared" si="12"/>
        <v>0</v>
      </c>
      <c r="DO18">
        <f t="shared" si="12"/>
        <v>0</v>
      </c>
      <c r="DP18">
        <f t="shared" si="12"/>
        <v>0</v>
      </c>
      <c r="DQ18">
        <f t="shared" si="12"/>
        <v>0</v>
      </c>
      <c r="DR18">
        <f t="shared" si="12"/>
        <v>0</v>
      </c>
      <c r="DS18">
        <f t="shared" si="12"/>
        <v>0</v>
      </c>
      <c r="DT18">
        <f t="shared" si="12"/>
        <v>0</v>
      </c>
      <c r="DU18">
        <f t="shared" si="12"/>
        <v>0</v>
      </c>
      <c r="DV18">
        <f t="shared" si="12"/>
        <v>0</v>
      </c>
      <c r="DW18">
        <f t="shared" si="12"/>
        <v>0</v>
      </c>
      <c r="DX18">
        <f t="shared" si="12"/>
        <v>0</v>
      </c>
      <c r="DY18">
        <f t="shared" si="12"/>
        <v>0</v>
      </c>
      <c r="DZ18">
        <f t="shared" si="12"/>
        <v>0</v>
      </c>
      <c r="EA18">
        <f t="shared" si="12"/>
        <v>0</v>
      </c>
      <c r="EB18">
        <f t="shared" si="12"/>
        <v>0</v>
      </c>
      <c r="EC18">
        <f t="shared" si="12"/>
        <v>0</v>
      </c>
      <c r="ED18">
        <f t="shared" si="12"/>
        <v>0</v>
      </c>
      <c r="EE18">
        <f t="shared" si="12"/>
        <v>0</v>
      </c>
      <c r="EF18">
        <f t="shared" si="12"/>
        <v>0</v>
      </c>
      <c r="EG18">
        <f t="shared" si="12"/>
        <v>0</v>
      </c>
    </row>
    <row r="19" spans="1:137" x14ac:dyDescent="0.25">
      <c r="A19" s="53" t="str">
        <f>IF(Mitarbeitende!A19="","",Mitarbeitende!A19)</f>
        <v/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H19" s="43" t="str">
        <f>IF(OR($A19="",N(Mitarbeitende!$C19)=0),"",IF(Soll_Modus="Kalendertagen",Mitarbeitende!$C19/7*COUNT($B$4:$AF$4),Mitarbeitende!$C19/5*SUM($B$43:$AF$43)))</f>
        <v/>
      </c>
      <c r="AI19" s="43" t="str">
        <f>IF($A19="","",SUMPRODUCT(COUNTIF($B19:$AF19,Kuerzel_Liste)*Std_Liste)+SUMPRODUCT(COUNTIF($B19:$AF19,Kuerzel_Liste)*Bezahlt_Liste)*N(Mitarbeitende!$D19))</f>
        <v/>
      </c>
      <c r="AJ19" s="44" t="str">
        <f t="shared" si="2"/>
        <v/>
      </c>
      <c r="AK19" s="55" t="str">
        <f t="shared" si="13"/>
        <v/>
      </c>
      <c r="AL19" s="55" t="str">
        <f t="shared" si="13"/>
        <v/>
      </c>
      <c r="AM19" s="55" t="str">
        <f t="shared" si="13"/>
        <v/>
      </c>
      <c r="AN19" s="55" t="str">
        <f t="shared" si="13"/>
        <v/>
      </c>
      <c r="AO19" s="55" t="str">
        <f t="shared" si="13"/>
        <v/>
      </c>
      <c r="AP19" s="55" t="str">
        <f t="shared" si="4"/>
        <v/>
      </c>
      <c r="AQ19" s="56" t="str">
        <f t="shared" si="5"/>
        <v/>
      </c>
      <c r="AR19">
        <f t="shared" si="6"/>
        <v>0</v>
      </c>
      <c r="AS19">
        <f>IF(B$4="",Nov!BW19,IFERROR(VLOOKUP(B19,Schicht_Tabelle,12,0),-999))</f>
        <v>-999</v>
      </c>
      <c r="AT19">
        <f t="shared" si="10"/>
        <v>-999</v>
      </c>
      <c r="AU19">
        <f t="shared" si="10"/>
        <v>-999</v>
      </c>
      <c r="AV19">
        <f t="shared" si="10"/>
        <v>-999</v>
      </c>
      <c r="AW19">
        <f t="shared" si="10"/>
        <v>-999</v>
      </c>
      <c r="AX19">
        <f t="shared" si="10"/>
        <v>-999</v>
      </c>
      <c r="AY19">
        <f t="shared" si="10"/>
        <v>-999</v>
      </c>
      <c r="AZ19">
        <f t="shared" si="10"/>
        <v>-999</v>
      </c>
      <c r="BA19">
        <f t="shared" si="10"/>
        <v>-999</v>
      </c>
      <c r="BB19">
        <f t="shared" si="10"/>
        <v>-999</v>
      </c>
      <c r="BC19">
        <f t="shared" si="10"/>
        <v>-999</v>
      </c>
      <c r="BD19">
        <f t="shared" si="10"/>
        <v>-999</v>
      </c>
      <c r="BE19">
        <f t="shared" si="10"/>
        <v>-999</v>
      </c>
      <c r="BF19">
        <f t="shared" si="10"/>
        <v>-999</v>
      </c>
      <c r="BG19">
        <f t="shared" si="10"/>
        <v>-999</v>
      </c>
      <c r="BH19">
        <f t="shared" si="10"/>
        <v>-999</v>
      </c>
      <c r="BI19">
        <f t="shared" si="10"/>
        <v>-999</v>
      </c>
      <c r="BJ19">
        <f t="shared" si="10"/>
        <v>-999</v>
      </c>
      <c r="BK19">
        <f t="shared" si="10"/>
        <v>-999</v>
      </c>
      <c r="BL19">
        <f t="shared" si="10"/>
        <v>-999</v>
      </c>
      <c r="BM19">
        <f t="shared" si="10"/>
        <v>-999</v>
      </c>
      <c r="BN19">
        <f t="shared" si="10"/>
        <v>-999</v>
      </c>
      <c r="BO19">
        <f t="shared" si="10"/>
        <v>-999</v>
      </c>
      <c r="BP19">
        <f t="shared" si="10"/>
        <v>-999</v>
      </c>
      <c r="BQ19">
        <f t="shared" si="10"/>
        <v>-999</v>
      </c>
      <c r="BR19">
        <f t="shared" si="10"/>
        <v>-999</v>
      </c>
      <c r="BS19">
        <f t="shared" si="10"/>
        <v>-999</v>
      </c>
      <c r="BT19">
        <f t="shared" si="10"/>
        <v>-999</v>
      </c>
      <c r="BU19">
        <f t="shared" si="10"/>
        <v>-999</v>
      </c>
      <c r="BV19">
        <f t="shared" si="10"/>
        <v>-999</v>
      </c>
      <c r="BW19">
        <f t="shared" si="10"/>
        <v>-999</v>
      </c>
      <c r="BX19">
        <f>IF(B$4="",Nov!DB19,IF(IFERROR(VLOOKUP(B19,Schicht_Tabelle,13,0),0)=1,Nov!DB19+1,0))</f>
        <v>0</v>
      </c>
      <c r="BY19">
        <f t="shared" si="11"/>
        <v>0</v>
      </c>
      <c r="BZ19">
        <f t="shared" si="11"/>
        <v>0</v>
      </c>
      <c r="CA19">
        <f t="shared" si="11"/>
        <v>0</v>
      </c>
      <c r="CB19">
        <f t="shared" si="11"/>
        <v>0</v>
      </c>
      <c r="CC19">
        <f t="shared" si="11"/>
        <v>0</v>
      </c>
      <c r="CD19">
        <f t="shared" si="11"/>
        <v>0</v>
      </c>
      <c r="CE19">
        <f t="shared" si="11"/>
        <v>0</v>
      </c>
      <c r="CF19">
        <f t="shared" si="11"/>
        <v>0</v>
      </c>
      <c r="CG19">
        <f t="shared" si="11"/>
        <v>0</v>
      </c>
      <c r="CH19">
        <f t="shared" si="11"/>
        <v>0</v>
      </c>
      <c r="CI19">
        <f t="shared" si="11"/>
        <v>0</v>
      </c>
      <c r="CJ19">
        <f t="shared" si="11"/>
        <v>0</v>
      </c>
      <c r="CK19">
        <f t="shared" si="11"/>
        <v>0</v>
      </c>
      <c r="CL19">
        <f t="shared" si="11"/>
        <v>0</v>
      </c>
      <c r="CM19">
        <f t="shared" si="11"/>
        <v>0</v>
      </c>
      <c r="CN19">
        <f t="shared" si="11"/>
        <v>0</v>
      </c>
      <c r="CO19">
        <f t="shared" si="11"/>
        <v>0</v>
      </c>
      <c r="CP19">
        <f t="shared" si="11"/>
        <v>0</v>
      </c>
      <c r="CQ19">
        <f t="shared" si="11"/>
        <v>0</v>
      </c>
      <c r="CR19">
        <f t="shared" si="11"/>
        <v>0</v>
      </c>
      <c r="CS19">
        <f t="shared" si="11"/>
        <v>0</v>
      </c>
      <c r="CT19">
        <f t="shared" si="11"/>
        <v>0</v>
      </c>
      <c r="CU19">
        <f t="shared" si="11"/>
        <v>0</v>
      </c>
      <c r="CV19">
        <f t="shared" si="11"/>
        <v>0</v>
      </c>
      <c r="CW19">
        <f t="shared" si="11"/>
        <v>0</v>
      </c>
      <c r="CX19">
        <f t="shared" si="11"/>
        <v>0</v>
      </c>
      <c r="CY19">
        <f t="shared" si="11"/>
        <v>0</v>
      </c>
      <c r="CZ19">
        <f t="shared" si="11"/>
        <v>0</v>
      </c>
      <c r="DA19">
        <f t="shared" si="11"/>
        <v>0</v>
      </c>
      <c r="DB19">
        <f t="shared" si="11"/>
        <v>0</v>
      </c>
      <c r="DC19">
        <f>IF(B$4="",0,N(ROUND(24+IFERROR(VLOOKUP(B19,Schicht_Tabelle,16,0),99)-Nov!BW19,2)&lt;Min_Ruhe))</f>
        <v>0</v>
      </c>
      <c r="DD19">
        <f t="shared" si="12"/>
        <v>0</v>
      </c>
      <c r="DE19">
        <f t="shared" si="12"/>
        <v>0</v>
      </c>
      <c r="DF19">
        <f t="shared" si="12"/>
        <v>0</v>
      </c>
      <c r="DG19">
        <f t="shared" si="12"/>
        <v>0</v>
      </c>
      <c r="DH19">
        <f t="shared" si="12"/>
        <v>0</v>
      </c>
      <c r="DI19">
        <f t="shared" si="12"/>
        <v>0</v>
      </c>
      <c r="DJ19">
        <f t="shared" si="12"/>
        <v>0</v>
      </c>
      <c r="DK19">
        <f t="shared" si="12"/>
        <v>0</v>
      </c>
      <c r="DL19">
        <f t="shared" si="12"/>
        <v>0</v>
      </c>
      <c r="DM19">
        <f t="shared" si="12"/>
        <v>0</v>
      </c>
      <c r="DN19">
        <f t="shared" si="12"/>
        <v>0</v>
      </c>
      <c r="DO19">
        <f t="shared" si="12"/>
        <v>0</v>
      </c>
      <c r="DP19">
        <f t="shared" si="12"/>
        <v>0</v>
      </c>
      <c r="DQ19">
        <f t="shared" si="12"/>
        <v>0</v>
      </c>
      <c r="DR19">
        <f t="shared" si="12"/>
        <v>0</v>
      </c>
      <c r="DS19">
        <f t="shared" si="12"/>
        <v>0</v>
      </c>
      <c r="DT19">
        <f t="shared" si="12"/>
        <v>0</v>
      </c>
      <c r="DU19">
        <f t="shared" si="12"/>
        <v>0</v>
      </c>
      <c r="DV19">
        <f t="shared" si="12"/>
        <v>0</v>
      </c>
      <c r="DW19">
        <f t="shared" si="12"/>
        <v>0</v>
      </c>
      <c r="DX19">
        <f t="shared" si="12"/>
        <v>0</v>
      </c>
      <c r="DY19">
        <f t="shared" si="12"/>
        <v>0</v>
      </c>
      <c r="DZ19">
        <f t="shared" si="12"/>
        <v>0</v>
      </c>
      <c r="EA19">
        <f t="shared" si="12"/>
        <v>0</v>
      </c>
      <c r="EB19">
        <f t="shared" si="12"/>
        <v>0</v>
      </c>
      <c r="EC19">
        <f t="shared" si="12"/>
        <v>0</v>
      </c>
      <c r="ED19">
        <f t="shared" si="12"/>
        <v>0</v>
      </c>
      <c r="EE19">
        <f t="shared" si="12"/>
        <v>0</v>
      </c>
      <c r="EF19">
        <f t="shared" si="12"/>
        <v>0</v>
      </c>
      <c r="EG19">
        <f t="shared" si="12"/>
        <v>0</v>
      </c>
    </row>
    <row r="20" spans="1:137" x14ac:dyDescent="0.25">
      <c r="A20" s="53" t="str">
        <f>IF(Mitarbeitende!A20="","",Mitarbeitende!A20)</f>
        <v/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H20" s="43" t="str">
        <f>IF(OR($A20="",N(Mitarbeitende!$C20)=0),"",IF(Soll_Modus="Kalendertagen",Mitarbeitende!$C20/7*COUNT($B$4:$AF$4),Mitarbeitende!$C20/5*SUM($B$43:$AF$43)))</f>
        <v/>
      </c>
      <c r="AI20" s="43" t="str">
        <f>IF($A20="","",SUMPRODUCT(COUNTIF($B20:$AF20,Kuerzel_Liste)*Std_Liste)+SUMPRODUCT(COUNTIF($B20:$AF20,Kuerzel_Liste)*Bezahlt_Liste)*N(Mitarbeitende!$D20))</f>
        <v/>
      </c>
      <c r="AJ20" s="44" t="str">
        <f t="shared" si="2"/>
        <v/>
      </c>
      <c r="AK20" s="55" t="str">
        <f t="shared" si="13"/>
        <v/>
      </c>
      <c r="AL20" s="55" t="str">
        <f t="shared" si="13"/>
        <v/>
      </c>
      <c r="AM20" s="55" t="str">
        <f t="shared" si="13"/>
        <v/>
      </c>
      <c r="AN20" s="55" t="str">
        <f t="shared" si="13"/>
        <v/>
      </c>
      <c r="AO20" s="55" t="str">
        <f t="shared" si="13"/>
        <v/>
      </c>
      <c r="AP20" s="55" t="str">
        <f t="shared" si="4"/>
        <v/>
      </c>
      <c r="AQ20" s="56" t="str">
        <f t="shared" si="5"/>
        <v/>
      </c>
      <c r="AR20">
        <f t="shared" si="6"/>
        <v>0</v>
      </c>
      <c r="AS20">
        <f>IF(B$4="",Nov!BW20,IFERROR(VLOOKUP(B20,Schicht_Tabelle,12,0),-999))</f>
        <v>-999</v>
      </c>
      <c r="AT20">
        <f t="shared" si="10"/>
        <v>-999</v>
      </c>
      <c r="AU20">
        <f t="shared" si="10"/>
        <v>-999</v>
      </c>
      <c r="AV20">
        <f t="shared" si="10"/>
        <v>-999</v>
      </c>
      <c r="AW20">
        <f t="shared" si="10"/>
        <v>-999</v>
      </c>
      <c r="AX20">
        <f t="shared" si="10"/>
        <v>-999</v>
      </c>
      <c r="AY20">
        <f t="shared" si="10"/>
        <v>-999</v>
      </c>
      <c r="AZ20">
        <f t="shared" si="10"/>
        <v>-999</v>
      </c>
      <c r="BA20">
        <f t="shared" si="10"/>
        <v>-999</v>
      </c>
      <c r="BB20">
        <f t="shared" si="10"/>
        <v>-999</v>
      </c>
      <c r="BC20">
        <f t="shared" si="10"/>
        <v>-999</v>
      </c>
      <c r="BD20">
        <f t="shared" si="10"/>
        <v>-999</v>
      </c>
      <c r="BE20">
        <f t="shared" si="10"/>
        <v>-999</v>
      </c>
      <c r="BF20">
        <f t="shared" si="10"/>
        <v>-999</v>
      </c>
      <c r="BG20">
        <f t="shared" si="10"/>
        <v>-999</v>
      </c>
      <c r="BH20">
        <f t="shared" si="10"/>
        <v>-999</v>
      </c>
      <c r="BI20">
        <f t="shared" si="10"/>
        <v>-999</v>
      </c>
      <c r="BJ20">
        <f t="shared" si="10"/>
        <v>-999</v>
      </c>
      <c r="BK20">
        <f t="shared" si="10"/>
        <v>-999</v>
      </c>
      <c r="BL20">
        <f t="shared" si="10"/>
        <v>-999</v>
      </c>
      <c r="BM20">
        <f t="shared" si="10"/>
        <v>-999</v>
      </c>
      <c r="BN20">
        <f t="shared" si="10"/>
        <v>-999</v>
      </c>
      <c r="BO20">
        <f t="shared" si="10"/>
        <v>-999</v>
      </c>
      <c r="BP20">
        <f t="shared" si="10"/>
        <v>-999</v>
      </c>
      <c r="BQ20">
        <f t="shared" si="10"/>
        <v>-999</v>
      </c>
      <c r="BR20">
        <f t="shared" si="10"/>
        <v>-999</v>
      </c>
      <c r="BS20">
        <f t="shared" si="10"/>
        <v>-999</v>
      </c>
      <c r="BT20">
        <f t="shared" si="10"/>
        <v>-999</v>
      </c>
      <c r="BU20">
        <f t="shared" si="10"/>
        <v>-999</v>
      </c>
      <c r="BV20">
        <f t="shared" si="10"/>
        <v>-999</v>
      </c>
      <c r="BW20">
        <f t="shared" si="10"/>
        <v>-999</v>
      </c>
      <c r="BX20">
        <f>IF(B$4="",Nov!DB20,IF(IFERROR(VLOOKUP(B20,Schicht_Tabelle,13,0),0)=1,Nov!DB20+1,0))</f>
        <v>0</v>
      </c>
      <c r="BY20">
        <f t="shared" si="11"/>
        <v>0</v>
      </c>
      <c r="BZ20">
        <f t="shared" si="11"/>
        <v>0</v>
      </c>
      <c r="CA20">
        <f t="shared" si="11"/>
        <v>0</v>
      </c>
      <c r="CB20">
        <f t="shared" si="11"/>
        <v>0</v>
      </c>
      <c r="CC20">
        <f t="shared" si="11"/>
        <v>0</v>
      </c>
      <c r="CD20">
        <f t="shared" si="11"/>
        <v>0</v>
      </c>
      <c r="CE20">
        <f t="shared" si="11"/>
        <v>0</v>
      </c>
      <c r="CF20">
        <f t="shared" si="11"/>
        <v>0</v>
      </c>
      <c r="CG20">
        <f t="shared" si="11"/>
        <v>0</v>
      </c>
      <c r="CH20">
        <f t="shared" si="11"/>
        <v>0</v>
      </c>
      <c r="CI20">
        <f t="shared" si="11"/>
        <v>0</v>
      </c>
      <c r="CJ20">
        <f t="shared" si="11"/>
        <v>0</v>
      </c>
      <c r="CK20">
        <f t="shared" si="11"/>
        <v>0</v>
      </c>
      <c r="CL20">
        <f t="shared" si="11"/>
        <v>0</v>
      </c>
      <c r="CM20">
        <f t="shared" si="11"/>
        <v>0</v>
      </c>
      <c r="CN20">
        <f t="shared" si="11"/>
        <v>0</v>
      </c>
      <c r="CO20">
        <f t="shared" si="11"/>
        <v>0</v>
      </c>
      <c r="CP20">
        <f t="shared" si="11"/>
        <v>0</v>
      </c>
      <c r="CQ20">
        <f t="shared" si="11"/>
        <v>0</v>
      </c>
      <c r="CR20">
        <f t="shared" si="11"/>
        <v>0</v>
      </c>
      <c r="CS20">
        <f t="shared" si="11"/>
        <v>0</v>
      </c>
      <c r="CT20">
        <f t="shared" si="11"/>
        <v>0</v>
      </c>
      <c r="CU20">
        <f t="shared" si="11"/>
        <v>0</v>
      </c>
      <c r="CV20">
        <f t="shared" si="11"/>
        <v>0</v>
      </c>
      <c r="CW20">
        <f t="shared" si="11"/>
        <v>0</v>
      </c>
      <c r="CX20">
        <f t="shared" si="11"/>
        <v>0</v>
      </c>
      <c r="CY20">
        <f t="shared" si="11"/>
        <v>0</v>
      </c>
      <c r="CZ20">
        <f t="shared" si="11"/>
        <v>0</v>
      </c>
      <c r="DA20">
        <f t="shared" si="11"/>
        <v>0</v>
      </c>
      <c r="DB20">
        <f t="shared" si="11"/>
        <v>0</v>
      </c>
      <c r="DC20">
        <f>IF(B$4="",0,N(ROUND(24+IFERROR(VLOOKUP(B20,Schicht_Tabelle,16,0),99)-Nov!BW20,2)&lt;Min_Ruhe))</f>
        <v>0</v>
      </c>
      <c r="DD20">
        <f t="shared" si="12"/>
        <v>0</v>
      </c>
      <c r="DE20">
        <f t="shared" si="12"/>
        <v>0</v>
      </c>
      <c r="DF20">
        <f t="shared" si="12"/>
        <v>0</v>
      </c>
      <c r="DG20">
        <f t="shared" si="12"/>
        <v>0</v>
      </c>
      <c r="DH20">
        <f t="shared" si="12"/>
        <v>0</v>
      </c>
      <c r="DI20">
        <f t="shared" si="12"/>
        <v>0</v>
      </c>
      <c r="DJ20">
        <f t="shared" si="12"/>
        <v>0</v>
      </c>
      <c r="DK20">
        <f t="shared" si="12"/>
        <v>0</v>
      </c>
      <c r="DL20">
        <f t="shared" si="12"/>
        <v>0</v>
      </c>
      <c r="DM20">
        <f t="shared" si="12"/>
        <v>0</v>
      </c>
      <c r="DN20">
        <f t="shared" si="12"/>
        <v>0</v>
      </c>
      <c r="DO20">
        <f t="shared" si="12"/>
        <v>0</v>
      </c>
      <c r="DP20">
        <f t="shared" si="12"/>
        <v>0</v>
      </c>
      <c r="DQ20">
        <f t="shared" si="12"/>
        <v>0</v>
      </c>
      <c r="DR20">
        <f t="shared" si="12"/>
        <v>0</v>
      </c>
      <c r="DS20">
        <f t="shared" si="12"/>
        <v>0</v>
      </c>
      <c r="DT20">
        <f t="shared" si="12"/>
        <v>0</v>
      </c>
      <c r="DU20">
        <f t="shared" si="12"/>
        <v>0</v>
      </c>
      <c r="DV20">
        <f t="shared" si="12"/>
        <v>0</v>
      </c>
      <c r="DW20">
        <f t="shared" si="12"/>
        <v>0</v>
      </c>
      <c r="DX20">
        <f t="shared" si="12"/>
        <v>0</v>
      </c>
      <c r="DY20">
        <f t="shared" si="12"/>
        <v>0</v>
      </c>
      <c r="DZ20">
        <f t="shared" si="12"/>
        <v>0</v>
      </c>
      <c r="EA20">
        <f t="shared" si="12"/>
        <v>0</v>
      </c>
      <c r="EB20">
        <f t="shared" si="12"/>
        <v>0</v>
      </c>
      <c r="EC20">
        <f t="shared" si="12"/>
        <v>0</v>
      </c>
      <c r="ED20">
        <f t="shared" si="12"/>
        <v>0</v>
      </c>
      <c r="EE20">
        <f t="shared" si="12"/>
        <v>0</v>
      </c>
      <c r="EF20">
        <f t="shared" si="12"/>
        <v>0</v>
      </c>
      <c r="EG20">
        <f t="shared" si="12"/>
        <v>0</v>
      </c>
    </row>
    <row r="21" spans="1:137" x14ac:dyDescent="0.25">
      <c r="A21" s="53" t="str">
        <f>IF(Mitarbeitende!A21="","",Mitarbeitende!A21)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H21" s="43" t="str">
        <f>IF(OR($A21="",N(Mitarbeitende!$C21)=0),"",IF(Soll_Modus="Kalendertagen",Mitarbeitende!$C21/7*COUNT($B$4:$AF$4),Mitarbeitende!$C21/5*SUM($B$43:$AF$43)))</f>
        <v/>
      </c>
      <c r="AI21" s="43" t="str">
        <f>IF($A21="","",SUMPRODUCT(COUNTIF($B21:$AF21,Kuerzel_Liste)*Std_Liste)+SUMPRODUCT(COUNTIF($B21:$AF21,Kuerzel_Liste)*Bezahlt_Liste)*N(Mitarbeitende!$D21))</f>
        <v/>
      </c>
      <c r="AJ21" s="44" t="str">
        <f t="shared" si="2"/>
        <v/>
      </c>
      <c r="AK21" s="55" t="str">
        <f t="shared" si="13"/>
        <v/>
      </c>
      <c r="AL21" s="55" t="str">
        <f t="shared" si="13"/>
        <v/>
      </c>
      <c r="AM21" s="55" t="str">
        <f t="shared" si="13"/>
        <v/>
      </c>
      <c r="AN21" s="55" t="str">
        <f t="shared" si="13"/>
        <v/>
      </c>
      <c r="AO21" s="55" t="str">
        <f t="shared" si="13"/>
        <v/>
      </c>
      <c r="AP21" s="55" t="str">
        <f t="shared" si="4"/>
        <v/>
      </c>
      <c r="AQ21" s="56" t="str">
        <f t="shared" si="5"/>
        <v/>
      </c>
      <c r="AR21">
        <f t="shared" si="6"/>
        <v>0</v>
      </c>
      <c r="AS21">
        <f>IF(B$4="",Nov!BW21,IFERROR(VLOOKUP(B21,Schicht_Tabelle,12,0),-999))</f>
        <v>-999</v>
      </c>
      <c r="AT21">
        <f t="shared" si="10"/>
        <v>-999</v>
      </c>
      <c r="AU21">
        <f t="shared" si="10"/>
        <v>-999</v>
      </c>
      <c r="AV21">
        <f t="shared" si="10"/>
        <v>-999</v>
      </c>
      <c r="AW21">
        <f t="shared" si="10"/>
        <v>-999</v>
      </c>
      <c r="AX21">
        <f t="shared" si="10"/>
        <v>-999</v>
      </c>
      <c r="AY21">
        <f t="shared" si="10"/>
        <v>-999</v>
      </c>
      <c r="AZ21">
        <f t="shared" si="10"/>
        <v>-999</v>
      </c>
      <c r="BA21">
        <f t="shared" si="10"/>
        <v>-999</v>
      </c>
      <c r="BB21">
        <f t="shared" si="10"/>
        <v>-999</v>
      </c>
      <c r="BC21">
        <f t="shared" si="10"/>
        <v>-999</v>
      </c>
      <c r="BD21">
        <f t="shared" si="10"/>
        <v>-999</v>
      </c>
      <c r="BE21">
        <f t="shared" si="10"/>
        <v>-999</v>
      </c>
      <c r="BF21">
        <f t="shared" si="10"/>
        <v>-999</v>
      </c>
      <c r="BG21">
        <f t="shared" si="10"/>
        <v>-999</v>
      </c>
      <c r="BH21">
        <f t="shared" si="10"/>
        <v>-999</v>
      </c>
      <c r="BI21">
        <f t="shared" si="10"/>
        <v>-999</v>
      </c>
      <c r="BJ21">
        <f t="shared" si="10"/>
        <v>-999</v>
      </c>
      <c r="BK21">
        <f t="shared" si="10"/>
        <v>-999</v>
      </c>
      <c r="BL21">
        <f t="shared" si="10"/>
        <v>-999</v>
      </c>
      <c r="BM21">
        <f t="shared" si="10"/>
        <v>-999</v>
      </c>
      <c r="BN21">
        <f t="shared" si="10"/>
        <v>-999</v>
      </c>
      <c r="BO21">
        <f t="shared" si="10"/>
        <v>-999</v>
      </c>
      <c r="BP21">
        <f t="shared" si="10"/>
        <v>-999</v>
      </c>
      <c r="BQ21">
        <f t="shared" si="10"/>
        <v>-999</v>
      </c>
      <c r="BR21">
        <f t="shared" si="10"/>
        <v>-999</v>
      </c>
      <c r="BS21">
        <f t="shared" si="10"/>
        <v>-999</v>
      </c>
      <c r="BT21">
        <f t="shared" si="10"/>
        <v>-999</v>
      </c>
      <c r="BU21">
        <f t="shared" si="10"/>
        <v>-999</v>
      </c>
      <c r="BV21">
        <f t="shared" si="10"/>
        <v>-999</v>
      </c>
      <c r="BW21">
        <f t="shared" si="10"/>
        <v>-999</v>
      </c>
      <c r="BX21">
        <f>IF(B$4="",Nov!DB21,IF(IFERROR(VLOOKUP(B21,Schicht_Tabelle,13,0),0)=1,Nov!DB21+1,0))</f>
        <v>0</v>
      </c>
      <c r="BY21">
        <f t="shared" si="11"/>
        <v>0</v>
      </c>
      <c r="BZ21">
        <f t="shared" si="11"/>
        <v>0</v>
      </c>
      <c r="CA21">
        <f t="shared" si="11"/>
        <v>0</v>
      </c>
      <c r="CB21">
        <f t="shared" si="11"/>
        <v>0</v>
      </c>
      <c r="CC21">
        <f t="shared" si="11"/>
        <v>0</v>
      </c>
      <c r="CD21">
        <f t="shared" si="11"/>
        <v>0</v>
      </c>
      <c r="CE21">
        <f t="shared" si="11"/>
        <v>0</v>
      </c>
      <c r="CF21">
        <f t="shared" si="11"/>
        <v>0</v>
      </c>
      <c r="CG21">
        <f t="shared" si="11"/>
        <v>0</v>
      </c>
      <c r="CH21">
        <f t="shared" si="11"/>
        <v>0</v>
      </c>
      <c r="CI21">
        <f t="shared" si="11"/>
        <v>0</v>
      </c>
      <c r="CJ21">
        <f t="shared" si="11"/>
        <v>0</v>
      </c>
      <c r="CK21">
        <f t="shared" si="11"/>
        <v>0</v>
      </c>
      <c r="CL21">
        <f t="shared" si="11"/>
        <v>0</v>
      </c>
      <c r="CM21">
        <f t="shared" si="11"/>
        <v>0</v>
      </c>
      <c r="CN21">
        <f t="shared" si="11"/>
        <v>0</v>
      </c>
      <c r="CO21">
        <f t="shared" si="11"/>
        <v>0</v>
      </c>
      <c r="CP21">
        <f t="shared" si="11"/>
        <v>0</v>
      </c>
      <c r="CQ21">
        <f t="shared" si="11"/>
        <v>0</v>
      </c>
      <c r="CR21">
        <f t="shared" si="11"/>
        <v>0</v>
      </c>
      <c r="CS21">
        <f t="shared" si="11"/>
        <v>0</v>
      </c>
      <c r="CT21">
        <f t="shared" si="11"/>
        <v>0</v>
      </c>
      <c r="CU21">
        <f t="shared" si="11"/>
        <v>0</v>
      </c>
      <c r="CV21">
        <f t="shared" si="11"/>
        <v>0</v>
      </c>
      <c r="CW21">
        <f t="shared" si="11"/>
        <v>0</v>
      </c>
      <c r="CX21">
        <f t="shared" si="11"/>
        <v>0</v>
      </c>
      <c r="CY21">
        <f t="shared" si="11"/>
        <v>0</v>
      </c>
      <c r="CZ21">
        <f t="shared" si="11"/>
        <v>0</v>
      </c>
      <c r="DA21">
        <f t="shared" si="11"/>
        <v>0</v>
      </c>
      <c r="DB21">
        <f t="shared" si="11"/>
        <v>0</v>
      </c>
      <c r="DC21">
        <f>IF(B$4="",0,N(ROUND(24+IFERROR(VLOOKUP(B21,Schicht_Tabelle,16,0),99)-Nov!BW21,2)&lt;Min_Ruhe))</f>
        <v>0</v>
      </c>
      <c r="DD21">
        <f t="shared" si="12"/>
        <v>0</v>
      </c>
      <c r="DE21">
        <f t="shared" si="12"/>
        <v>0</v>
      </c>
      <c r="DF21">
        <f t="shared" si="12"/>
        <v>0</v>
      </c>
      <c r="DG21">
        <f t="shared" si="12"/>
        <v>0</v>
      </c>
      <c r="DH21">
        <f t="shared" si="12"/>
        <v>0</v>
      </c>
      <c r="DI21">
        <f t="shared" si="12"/>
        <v>0</v>
      </c>
      <c r="DJ21">
        <f t="shared" si="12"/>
        <v>0</v>
      </c>
      <c r="DK21">
        <f t="shared" si="12"/>
        <v>0</v>
      </c>
      <c r="DL21">
        <f t="shared" si="12"/>
        <v>0</v>
      </c>
      <c r="DM21">
        <f t="shared" si="12"/>
        <v>0</v>
      </c>
      <c r="DN21">
        <f t="shared" si="12"/>
        <v>0</v>
      </c>
      <c r="DO21">
        <f t="shared" si="12"/>
        <v>0</v>
      </c>
      <c r="DP21">
        <f t="shared" si="12"/>
        <v>0</v>
      </c>
      <c r="DQ21">
        <f t="shared" si="12"/>
        <v>0</v>
      </c>
      <c r="DR21">
        <f t="shared" si="12"/>
        <v>0</v>
      </c>
      <c r="DS21">
        <f t="shared" si="12"/>
        <v>0</v>
      </c>
      <c r="DT21">
        <f t="shared" si="12"/>
        <v>0</v>
      </c>
      <c r="DU21">
        <f t="shared" si="12"/>
        <v>0</v>
      </c>
      <c r="DV21">
        <f t="shared" si="12"/>
        <v>0</v>
      </c>
      <c r="DW21">
        <f t="shared" si="12"/>
        <v>0</v>
      </c>
      <c r="DX21">
        <f t="shared" si="12"/>
        <v>0</v>
      </c>
      <c r="DY21">
        <f t="shared" si="12"/>
        <v>0</v>
      </c>
      <c r="DZ21">
        <f t="shared" si="12"/>
        <v>0</v>
      </c>
      <c r="EA21">
        <f t="shared" si="12"/>
        <v>0</v>
      </c>
      <c r="EB21">
        <f t="shared" si="12"/>
        <v>0</v>
      </c>
      <c r="EC21">
        <f t="shared" si="12"/>
        <v>0</v>
      </c>
      <c r="ED21">
        <f t="shared" si="12"/>
        <v>0</v>
      </c>
      <c r="EE21">
        <f t="shared" si="12"/>
        <v>0</v>
      </c>
      <c r="EF21">
        <f t="shared" si="12"/>
        <v>0</v>
      </c>
      <c r="EG21">
        <f t="shared" si="12"/>
        <v>0</v>
      </c>
    </row>
    <row r="22" spans="1:137" x14ac:dyDescent="0.25">
      <c r="A22" s="53" t="str">
        <f>IF(Mitarbeitende!A22="","",Mitarbeitende!A22)</f>
        <v/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H22" s="43" t="str">
        <f>IF(OR($A22="",N(Mitarbeitende!$C22)=0),"",IF(Soll_Modus="Kalendertagen",Mitarbeitende!$C22/7*COUNT($B$4:$AF$4),Mitarbeitende!$C22/5*SUM($B$43:$AF$43)))</f>
        <v/>
      </c>
      <c r="AI22" s="43" t="str">
        <f>IF($A22="","",SUMPRODUCT(COUNTIF($B22:$AF22,Kuerzel_Liste)*Std_Liste)+SUMPRODUCT(COUNTIF($B22:$AF22,Kuerzel_Liste)*Bezahlt_Liste)*N(Mitarbeitende!$D22))</f>
        <v/>
      </c>
      <c r="AJ22" s="44" t="str">
        <f t="shared" si="2"/>
        <v/>
      </c>
      <c r="AK22" s="55" t="str">
        <f t="shared" si="13"/>
        <v/>
      </c>
      <c r="AL22" s="55" t="str">
        <f t="shared" si="13"/>
        <v/>
      </c>
      <c r="AM22" s="55" t="str">
        <f t="shared" si="13"/>
        <v/>
      </c>
      <c r="AN22" s="55" t="str">
        <f t="shared" si="13"/>
        <v/>
      </c>
      <c r="AO22" s="55" t="str">
        <f t="shared" si="13"/>
        <v/>
      </c>
      <c r="AP22" s="55" t="str">
        <f t="shared" si="4"/>
        <v/>
      </c>
      <c r="AQ22" s="56" t="str">
        <f t="shared" si="5"/>
        <v/>
      </c>
      <c r="AR22">
        <f t="shared" si="6"/>
        <v>0</v>
      </c>
      <c r="AS22">
        <f>IF(B$4="",Nov!BW22,IFERROR(VLOOKUP(B22,Schicht_Tabelle,12,0),-999))</f>
        <v>-999</v>
      </c>
      <c r="AT22">
        <f t="shared" si="10"/>
        <v>-999</v>
      </c>
      <c r="AU22">
        <f t="shared" si="10"/>
        <v>-999</v>
      </c>
      <c r="AV22">
        <f t="shared" si="10"/>
        <v>-999</v>
      </c>
      <c r="AW22">
        <f t="shared" si="10"/>
        <v>-999</v>
      </c>
      <c r="AX22">
        <f t="shared" si="10"/>
        <v>-999</v>
      </c>
      <c r="AY22">
        <f t="shared" si="10"/>
        <v>-999</v>
      </c>
      <c r="AZ22">
        <f t="shared" si="10"/>
        <v>-999</v>
      </c>
      <c r="BA22">
        <f t="shared" si="10"/>
        <v>-999</v>
      </c>
      <c r="BB22">
        <f t="shared" si="10"/>
        <v>-999</v>
      </c>
      <c r="BC22">
        <f t="shared" si="10"/>
        <v>-999</v>
      </c>
      <c r="BD22">
        <f t="shared" si="10"/>
        <v>-999</v>
      </c>
      <c r="BE22">
        <f t="shared" si="10"/>
        <v>-999</v>
      </c>
      <c r="BF22">
        <f t="shared" si="10"/>
        <v>-999</v>
      </c>
      <c r="BG22">
        <f t="shared" si="10"/>
        <v>-999</v>
      </c>
      <c r="BH22">
        <f t="shared" si="10"/>
        <v>-999</v>
      </c>
      <c r="BI22">
        <f t="shared" si="10"/>
        <v>-999</v>
      </c>
      <c r="BJ22">
        <f t="shared" si="10"/>
        <v>-999</v>
      </c>
      <c r="BK22">
        <f t="shared" si="10"/>
        <v>-999</v>
      </c>
      <c r="BL22">
        <f t="shared" si="10"/>
        <v>-999</v>
      </c>
      <c r="BM22">
        <f t="shared" si="10"/>
        <v>-999</v>
      </c>
      <c r="BN22">
        <f t="shared" si="10"/>
        <v>-999</v>
      </c>
      <c r="BO22">
        <f t="shared" si="10"/>
        <v>-999</v>
      </c>
      <c r="BP22">
        <f t="shared" si="10"/>
        <v>-999</v>
      </c>
      <c r="BQ22">
        <f t="shared" si="10"/>
        <v>-999</v>
      </c>
      <c r="BR22">
        <f t="shared" si="10"/>
        <v>-999</v>
      </c>
      <c r="BS22">
        <f t="shared" si="10"/>
        <v>-999</v>
      </c>
      <c r="BT22">
        <f t="shared" si="10"/>
        <v>-999</v>
      </c>
      <c r="BU22">
        <f t="shared" si="10"/>
        <v>-999</v>
      </c>
      <c r="BV22">
        <f t="shared" si="10"/>
        <v>-999</v>
      </c>
      <c r="BW22">
        <f t="shared" si="10"/>
        <v>-999</v>
      </c>
      <c r="BX22">
        <f>IF(B$4="",Nov!DB22,IF(IFERROR(VLOOKUP(B22,Schicht_Tabelle,13,0),0)=1,Nov!DB22+1,0))</f>
        <v>0</v>
      </c>
      <c r="BY22">
        <f t="shared" si="11"/>
        <v>0</v>
      </c>
      <c r="BZ22">
        <f t="shared" si="11"/>
        <v>0</v>
      </c>
      <c r="CA22">
        <f t="shared" si="11"/>
        <v>0</v>
      </c>
      <c r="CB22">
        <f t="shared" si="11"/>
        <v>0</v>
      </c>
      <c r="CC22">
        <f t="shared" si="11"/>
        <v>0</v>
      </c>
      <c r="CD22">
        <f t="shared" si="11"/>
        <v>0</v>
      </c>
      <c r="CE22">
        <f t="shared" si="11"/>
        <v>0</v>
      </c>
      <c r="CF22">
        <f t="shared" si="11"/>
        <v>0</v>
      </c>
      <c r="CG22">
        <f t="shared" si="11"/>
        <v>0</v>
      </c>
      <c r="CH22">
        <f t="shared" si="11"/>
        <v>0</v>
      </c>
      <c r="CI22">
        <f t="shared" si="11"/>
        <v>0</v>
      </c>
      <c r="CJ22">
        <f t="shared" si="11"/>
        <v>0</v>
      </c>
      <c r="CK22">
        <f t="shared" si="11"/>
        <v>0</v>
      </c>
      <c r="CL22">
        <f t="shared" si="11"/>
        <v>0</v>
      </c>
      <c r="CM22">
        <f t="shared" si="11"/>
        <v>0</v>
      </c>
      <c r="CN22">
        <f t="shared" si="11"/>
        <v>0</v>
      </c>
      <c r="CO22">
        <f t="shared" si="11"/>
        <v>0</v>
      </c>
      <c r="CP22">
        <f t="shared" si="11"/>
        <v>0</v>
      </c>
      <c r="CQ22">
        <f t="shared" si="11"/>
        <v>0</v>
      </c>
      <c r="CR22">
        <f t="shared" si="11"/>
        <v>0</v>
      </c>
      <c r="CS22">
        <f t="shared" si="11"/>
        <v>0</v>
      </c>
      <c r="CT22">
        <f t="shared" si="11"/>
        <v>0</v>
      </c>
      <c r="CU22">
        <f t="shared" si="11"/>
        <v>0</v>
      </c>
      <c r="CV22">
        <f t="shared" si="11"/>
        <v>0</v>
      </c>
      <c r="CW22">
        <f t="shared" si="11"/>
        <v>0</v>
      </c>
      <c r="CX22">
        <f t="shared" si="11"/>
        <v>0</v>
      </c>
      <c r="CY22">
        <f t="shared" si="11"/>
        <v>0</v>
      </c>
      <c r="CZ22">
        <f t="shared" si="11"/>
        <v>0</v>
      </c>
      <c r="DA22">
        <f t="shared" si="11"/>
        <v>0</v>
      </c>
      <c r="DB22">
        <f t="shared" si="11"/>
        <v>0</v>
      </c>
      <c r="DC22">
        <f>IF(B$4="",0,N(ROUND(24+IFERROR(VLOOKUP(B22,Schicht_Tabelle,16,0),99)-Nov!BW22,2)&lt;Min_Ruhe))</f>
        <v>0</v>
      </c>
      <c r="DD22">
        <f t="shared" si="12"/>
        <v>0</v>
      </c>
      <c r="DE22">
        <f t="shared" si="12"/>
        <v>0</v>
      </c>
      <c r="DF22">
        <f t="shared" si="12"/>
        <v>0</v>
      </c>
      <c r="DG22">
        <f t="shared" si="12"/>
        <v>0</v>
      </c>
      <c r="DH22">
        <f t="shared" si="12"/>
        <v>0</v>
      </c>
      <c r="DI22">
        <f t="shared" si="12"/>
        <v>0</v>
      </c>
      <c r="DJ22">
        <f t="shared" si="12"/>
        <v>0</v>
      </c>
      <c r="DK22">
        <f t="shared" si="12"/>
        <v>0</v>
      </c>
      <c r="DL22">
        <f t="shared" si="12"/>
        <v>0</v>
      </c>
      <c r="DM22">
        <f t="shared" si="12"/>
        <v>0</v>
      </c>
      <c r="DN22">
        <f t="shared" si="12"/>
        <v>0</v>
      </c>
      <c r="DO22">
        <f t="shared" si="12"/>
        <v>0</v>
      </c>
      <c r="DP22">
        <f t="shared" si="12"/>
        <v>0</v>
      </c>
      <c r="DQ22">
        <f t="shared" si="12"/>
        <v>0</v>
      </c>
      <c r="DR22">
        <f t="shared" si="12"/>
        <v>0</v>
      </c>
      <c r="DS22">
        <f t="shared" si="12"/>
        <v>0</v>
      </c>
      <c r="DT22">
        <f t="shared" si="12"/>
        <v>0</v>
      </c>
      <c r="DU22">
        <f t="shared" si="12"/>
        <v>0</v>
      </c>
      <c r="DV22">
        <f t="shared" si="12"/>
        <v>0</v>
      </c>
      <c r="DW22">
        <f t="shared" si="12"/>
        <v>0</v>
      </c>
      <c r="DX22">
        <f t="shared" si="12"/>
        <v>0</v>
      </c>
      <c r="DY22">
        <f t="shared" si="12"/>
        <v>0</v>
      </c>
      <c r="DZ22">
        <f t="shared" si="12"/>
        <v>0</v>
      </c>
      <c r="EA22">
        <f t="shared" si="12"/>
        <v>0</v>
      </c>
      <c r="EB22">
        <f t="shared" si="12"/>
        <v>0</v>
      </c>
      <c r="EC22">
        <f t="shared" si="12"/>
        <v>0</v>
      </c>
      <c r="ED22">
        <f t="shared" si="12"/>
        <v>0</v>
      </c>
      <c r="EE22">
        <f t="shared" si="12"/>
        <v>0</v>
      </c>
      <c r="EF22">
        <f t="shared" si="12"/>
        <v>0</v>
      </c>
      <c r="EG22">
        <f t="shared" si="12"/>
        <v>0</v>
      </c>
    </row>
    <row r="23" spans="1:137" x14ac:dyDescent="0.25">
      <c r="A23" s="53" t="str">
        <f>IF(Mitarbeitende!A23="","",Mitarbeitende!A23)</f>
        <v/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H23" s="43" t="str">
        <f>IF(OR($A23="",N(Mitarbeitende!$C23)=0),"",IF(Soll_Modus="Kalendertagen",Mitarbeitende!$C23/7*COUNT($B$4:$AF$4),Mitarbeitende!$C23/5*SUM($B$43:$AF$43)))</f>
        <v/>
      </c>
      <c r="AI23" s="43" t="str">
        <f>IF($A23="","",SUMPRODUCT(COUNTIF($B23:$AF23,Kuerzel_Liste)*Std_Liste)+SUMPRODUCT(COUNTIF($B23:$AF23,Kuerzel_Liste)*Bezahlt_Liste)*N(Mitarbeitende!$D23))</f>
        <v/>
      </c>
      <c r="AJ23" s="44" t="str">
        <f t="shared" si="2"/>
        <v/>
      </c>
      <c r="AK23" s="55" t="str">
        <f t="shared" si="13"/>
        <v/>
      </c>
      <c r="AL23" s="55" t="str">
        <f t="shared" si="13"/>
        <v/>
      </c>
      <c r="AM23" s="55" t="str">
        <f t="shared" si="13"/>
        <v/>
      </c>
      <c r="AN23" s="55" t="str">
        <f t="shared" si="13"/>
        <v/>
      </c>
      <c r="AO23" s="55" t="str">
        <f t="shared" si="13"/>
        <v/>
      </c>
      <c r="AP23" s="55" t="str">
        <f t="shared" si="4"/>
        <v/>
      </c>
      <c r="AQ23" s="56" t="str">
        <f t="shared" si="5"/>
        <v/>
      </c>
      <c r="AR23">
        <f t="shared" si="6"/>
        <v>0</v>
      </c>
      <c r="AS23">
        <f>IF(B$4="",Nov!BW23,IFERROR(VLOOKUP(B23,Schicht_Tabelle,12,0),-999))</f>
        <v>-999</v>
      </c>
      <c r="AT23">
        <f t="shared" ref="AT23:BW30" si="14">IF(C$4="",AS23,IFERROR(VLOOKUP(C23,Schicht_Tabelle,12,0),-999))</f>
        <v>-999</v>
      </c>
      <c r="AU23">
        <f t="shared" si="14"/>
        <v>-999</v>
      </c>
      <c r="AV23">
        <f t="shared" si="14"/>
        <v>-999</v>
      </c>
      <c r="AW23">
        <f t="shared" si="14"/>
        <v>-999</v>
      </c>
      <c r="AX23">
        <f t="shared" si="14"/>
        <v>-999</v>
      </c>
      <c r="AY23">
        <f t="shared" si="14"/>
        <v>-999</v>
      </c>
      <c r="AZ23">
        <f t="shared" si="14"/>
        <v>-999</v>
      </c>
      <c r="BA23">
        <f t="shared" si="14"/>
        <v>-999</v>
      </c>
      <c r="BB23">
        <f t="shared" si="14"/>
        <v>-999</v>
      </c>
      <c r="BC23">
        <f t="shared" si="14"/>
        <v>-999</v>
      </c>
      <c r="BD23">
        <f t="shared" si="14"/>
        <v>-999</v>
      </c>
      <c r="BE23">
        <f t="shared" si="14"/>
        <v>-999</v>
      </c>
      <c r="BF23">
        <f t="shared" si="14"/>
        <v>-999</v>
      </c>
      <c r="BG23">
        <f t="shared" si="14"/>
        <v>-999</v>
      </c>
      <c r="BH23">
        <f t="shared" si="14"/>
        <v>-999</v>
      </c>
      <c r="BI23">
        <f t="shared" si="14"/>
        <v>-999</v>
      </c>
      <c r="BJ23">
        <f t="shared" si="14"/>
        <v>-999</v>
      </c>
      <c r="BK23">
        <f t="shared" si="14"/>
        <v>-999</v>
      </c>
      <c r="BL23">
        <f t="shared" si="14"/>
        <v>-999</v>
      </c>
      <c r="BM23">
        <f t="shared" si="14"/>
        <v>-999</v>
      </c>
      <c r="BN23">
        <f t="shared" si="14"/>
        <v>-999</v>
      </c>
      <c r="BO23">
        <f t="shared" si="14"/>
        <v>-999</v>
      </c>
      <c r="BP23">
        <f t="shared" si="14"/>
        <v>-999</v>
      </c>
      <c r="BQ23">
        <f t="shared" si="14"/>
        <v>-999</v>
      </c>
      <c r="BR23">
        <f t="shared" si="14"/>
        <v>-999</v>
      </c>
      <c r="BS23">
        <f t="shared" si="14"/>
        <v>-999</v>
      </c>
      <c r="BT23">
        <f t="shared" si="14"/>
        <v>-999</v>
      </c>
      <c r="BU23">
        <f t="shared" si="14"/>
        <v>-999</v>
      </c>
      <c r="BV23">
        <f t="shared" si="14"/>
        <v>-999</v>
      </c>
      <c r="BW23">
        <f t="shared" si="14"/>
        <v>-999</v>
      </c>
      <c r="BX23">
        <f>IF(B$4="",Nov!DB23,IF(IFERROR(VLOOKUP(B23,Schicht_Tabelle,13,0),0)=1,Nov!DB23+1,0))</f>
        <v>0</v>
      </c>
      <c r="BY23">
        <f t="shared" ref="BY23:DB30" si="15">IF(C$4="",BX23,IF(IFERROR(VLOOKUP(C23,Schicht_Tabelle,13,0),0)=1,BX23+1,0))</f>
        <v>0</v>
      </c>
      <c r="BZ23">
        <f t="shared" si="15"/>
        <v>0</v>
      </c>
      <c r="CA23">
        <f t="shared" si="15"/>
        <v>0</v>
      </c>
      <c r="CB23">
        <f t="shared" si="15"/>
        <v>0</v>
      </c>
      <c r="CC23">
        <f t="shared" si="15"/>
        <v>0</v>
      </c>
      <c r="CD23">
        <f t="shared" si="15"/>
        <v>0</v>
      </c>
      <c r="CE23">
        <f t="shared" si="15"/>
        <v>0</v>
      </c>
      <c r="CF23">
        <f t="shared" si="15"/>
        <v>0</v>
      </c>
      <c r="CG23">
        <f t="shared" si="15"/>
        <v>0</v>
      </c>
      <c r="CH23">
        <f t="shared" si="15"/>
        <v>0</v>
      </c>
      <c r="CI23">
        <f t="shared" si="15"/>
        <v>0</v>
      </c>
      <c r="CJ23">
        <f t="shared" si="15"/>
        <v>0</v>
      </c>
      <c r="CK23">
        <f t="shared" si="15"/>
        <v>0</v>
      </c>
      <c r="CL23">
        <f t="shared" si="15"/>
        <v>0</v>
      </c>
      <c r="CM23">
        <f t="shared" si="15"/>
        <v>0</v>
      </c>
      <c r="CN23">
        <f t="shared" si="15"/>
        <v>0</v>
      </c>
      <c r="CO23">
        <f t="shared" si="15"/>
        <v>0</v>
      </c>
      <c r="CP23">
        <f t="shared" si="15"/>
        <v>0</v>
      </c>
      <c r="CQ23">
        <f t="shared" si="15"/>
        <v>0</v>
      </c>
      <c r="CR23">
        <f t="shared" si="15"/>
        <v>0</v>
      </c>
      <c r="CS23">
        <f t="shared" si="15"/>
        <v>0</v>
      </c>
      <c r="CT23">
        <f t="shared" si="15"/>
        <v>0</v>
      </c>
      <c r="CU23">
        <f t="shared" si="15"/>
        <v>0</v>
      </c>
      <c r="CV23">
        <f t="shared" si="15"/>
        <v>0</v>
      </c>
      <c r="CW23">
        <f t="shared" si="15"/>
        <v>0</v>
      </c>
      <c r="CX23">
        <f t="shared" si="15"/>
        <v>0</v>
      </c>
      <c r="CY23">
        <f t="shared" si="15"/>
        <v>0</v>
      </c>
      <c r="CZ23">
        <f t="shared" si="15"/>
        <v>0</v>
      </c>
      <c r="DA23">
        <f t="shared" si="15"/>
        <v>0</v>
      </c>
      <c r="DB23">
        <f t="shared" si="15"/>
        <v>0</v>
      </c>
      <c r="DC23">
        <f>IF(B$4="",0,N(ROUND(24+IFERROR(VLOOKUP(B23,Schicht_Tabelle,16,0),99)-Nov!BW23,2)&lt;Min_Ruhe))</f>
        <v>0</v>
      </c>
      <c r="DD23">
        <f t="shared" ref="DD23:EG30" si="16">IF(C$4="",0,N(ROUND(24+IFERROR(VLOOKUP(C23,Schicht_Tabelle,16,0),99)-AS23,2)&lt;Min_Ruhe))</f>
        <v>0</v>
      </c>
      <c r="DE23">
        <f t="shared" si="16"/>
        <v>0</v>
      </c>
      <c r="DF23">
        <f t="shared" si="16"/>
        <v>0</v>
      </c>
      <c r="DG23">
        <f t="shared" si="16"/>
        <v>0</v>
      </c>
      <c r="DH23">
        <f t="shared" si="16"/>
        <v>0</v>
      </c>
      <c r="DI23">
        <f t="shared" si="16"/>
        <v>0</v>
      </c>
      <c r="DJ23">
        <f t="shared" si="16"/>
        <v>0</v>
      </c>
      <c r="DK23">
        <f t="shared" si="16"/>
        <v>0</v>
      </c>
      <c r="DL23">
        <f t="shared" si="16"/>
        <v>0</v>
      </c>
      <c r="DM23">
        <f t="shared" si="16"/>
        <v>0</v>
      </c>
      <c r="DN23">
        <f t="shared" si="16"/>
        <v>0</v>
      </c>
      <c r="DO23">
        <f t="shared" si="16"/>
        <v>0</v>
      </c>
      <c r="DP23">
        <f t="shared" si="16"/>
        <v>0</v>
      </c>
      <c r="DQ23">
        <f t="shared" si="16"/>
        <v>0</v>
      </c>
      <c r="DR23">
        <f t="shared" si="16"/>
        <v>0</v>
      </c>
      <c r="DS23">
        <f t="shared" si="16"/>
        <v>0</v>
      </c>
      <c r="DT23">
        <f t="shared" si="16"/>
        <v>0</v>
      </c>
      <c r="DU23">
        <f t="shared" si="16"/>
        <v>0</v>
      </c>
      <c r="DV23">
        <f t="shared" si="16"/>
        <v>0</v>
      </c>
      <c r="DW23">
        <f t="shared" si="16"/>
        <v>0</v>
      </c>
      <c r="DX23">
        <f t="shared" si="16"/>
        <v>0</v>
      </c>
      <c r="DY23">
        <f t="shared" si="16"/>
        <v>0</v>
      </c>
      <c r="DZ23">
        <f t="shared" si="16"/>
        <v>0</v>
      </c>
      <c r="EA23">
        <f t="shared" si="16"/>
        <v>0</v>
      </c>
      <c r="EB23">
        <f t="shared" si="16"/>
        <v>0</v>
      </c>
      <c r="EC23">
        <f t="shared" si="16"/>
        <v>0</v>
      </c>
      <c r="ED23">
        <f t="shared" si="16"/>
        <v>0</v>
      </c>
      <c r="EE23">
        <f t="shared" si="16"/>
        <v>0</v>
      </c>
      <c r="EF23">
        <f t="shared" si="16"/>
        <v>0</v>
      </c>
      <c r="EG23">
        <f t="shared" si="16"/>
        <v>0</v>
      </c>
    </row>
    <row r="24" spans="1:137" x14ac:dyDescent="0.25">
      <c r="A24" s="53" t="str">
        <f>IF(Mitarbeitende!A24="","",Mitarbeitende!A24)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H24" s="43" t="str">
        <f>IF(OR($A24="",N(Mitarbeitende!$C24)=0),"",IF(Soll_Modus="Kalendertagen",Mitarbeitende!$C24/7*COUNT($B$4:$AF$4),Mitarbeitende!$C24/5*SUM($B$43:$AF$43)))</f>
        <v/>
      </c>
      <c r="AI24" s="43" t="str">
        <f>IF($A24="","",SUMPRODUCT(COUNTIF($B24:$AF24,Kuerzel_Liste)*Std_Liste)+SUMPRODUCT(COUNTIF($B24:$AF24,Kuerzel_Liste)*Bezahlt_Liste)*N(Mitarbeitende!$D24))</f>
        <v/>
      </c>
      <c r="AJ24" s="44" t="str">
        <f t="shared" si="2"/>
        <v/>
      </c>
      <c r="AK24" s="55" t="str">
        <f t="shared" si="13"/>
        <v/>
      </c>
      <c r="AL24" s="55" t="str">
        <f t="shared" si="13"/>
        <v/>
      </c>
      <c r="AM24" s="55" t="str">
        <f t="shared" si="13"/>
        <v/>
      </c>
      <c r="AN24" s="55" t="str">
        <f t="shared" si="13"/>
        <v/>
      </c>
      <c r="AO24" s="55" t="str">
        <f t="shared" si="13"/>
        <v/>
      </c>
      <c r="AP24" s="55" t="str">
        <f t="shared" si="4"/>
        <v/>
      </c>
      <c r="AQ24" s="56" t="str">
        <f t="shared" si="5"/>
        <v/>
      </c>
      <c r="AR24">
        <f t="shared" si="6"/>
        <v>0</v>
      </c>
      <c r="AS24">
        <f>IF(B$4="",Nov!BW24,IFERROR(VLOOKUP(B24,Schicht_Tabelle,12,0),-999))</f>
        <v>-999</v>
      </c>
      <c r="AT24">
        <f t="shared" si="14"/>
        <v>-999</v>
      </c>
      <c r="AU24">
        <f t="shared" si="14"/>
        <v>-999</v>
      </c>
      <c r="AV24">
        <f t="shared" si="14"/>
        <v>-999</v>
      </c>
      <c r="AW24">
        <f t="shared" si="14"/>
        <v>-999</v>
      </c>
      <c r="AX24">
        <f t="shared" si="14"/>
        <v>-999</v>
      </c>
      <c r="AY24">
        <f t="shared" si="14"/>
        <v>-999</v>
      </c>
      <c r="AZ24">
        <f t="shared" si="14"/>
        <v>-999</v>
      </c>
      <c r="BA24">
        <f t="shared" si="14"/>
        <v>-999</v>
      </c>
      <c r="BB24">
        <f t="shared" si="14"/>
        <v>-999</v>
      </c>
      <c r="BC24">
        <f t="shared" si="14"/>
        <v>-999</v>
      </c>
      <c r="BD24">
        <f t="shared" si="14"/>
        <v>-999</v>
      </c>
      <c r="BE24">
        <f t="shared" si="14"/>
        <v>-999</v>
      </c>
      <c r="BF24">
        <f t="shared" si="14"/>
        <v>-999</v>
      </c>
      <c r="BG24">
        <f t="shared" si="14"/>
        <v>-999</v>
      </c>
      <c r="BH24">
        <f t="shared" si="14"/>
        <v>-999</v>
      </c>
      <c r="BI24">
        <f t="shared" si="14"/>
        <v>-999</v>
      </c>
      <c r="BJ24">
        <f t="shared" si="14"/>
        <v>-999</v>
      </c>
      <c r="BK24">
        <f t="shared" si="14"/>
        <v>-999</v>
      </c>
      <c r="BL24">
        <f t="shared" si="14"/>
        <v>-999</v>
      </c>
      <c r="BM24">
        <f t="shared" si="14"/>
        <v>-999</v>
      </c>
      <c r="BN24">
        <f t="shared" si="14"/>
        <v>-999</v>
      </c>
      <c r="BO24">
        <f t="shared" si="14"/>
        <v>-999</v>
      </c>
      <c r="BP24">
        <f t="shared" si="14"/>
        <v>-999</v>
      </c>
      <c r="BQ24">
        <f t="shared" si="14"/>
        <v>-999</v>
      </c>
      <c r="BR24">
        <f t="shared" si="14"/>
        <v>-999</v>
      </c>
      <c r="BS24">
        <f t="shared" si="14"/>
        <v>-999</v>
      </c>
      <c r="BT24">
        <f t="shared" si="14"/>
        <v>-999</v>
      </c>
      <c r="BU24">
        <f t="shared" si="14"/>
        <v>-999</v>
      </c>
      <c r="BV24">
        <f t="shared" si="14"/>
        <v>-999</v>
      </c>
      <c r="BW24">
        <f t="shared" si="14"/>
        <v>-999</v>
      </c>
      <c r="BX24">
        <f>IF(B$4="",Nov!DB24,IF(IFERROR(VLOOKUP(B24,Schicht_Tabelle,13,0),0)=1,Nov!DB24+1,0))</f>
        <v>0</v>
      </c>
      <c r="BY24">
        <f t="shared" si="15"/>
        <v>0</v>
      </c>
      <c r="BZ24">
        <f t="shared" si="15"/>
        <v>0</v>
      </c>
      <c r="CA24">
        <f t="shared" si="15"/>
        <v>0</v>
      </c>
      <c r="CB24">
        <f t="shared" si="15"/>
        <v>0</v>
      </c>
      <c r="CC24">
        <f t="shared" si="15"/>
        <v>0</v>
      </c>
      <c r="CD24">
        <f t="shared" si="15"/>
        <v>0</v>
      </c>
      <c r="CE24">
        <f t="shared" si="15"/>
        <v>0</v>
      </c>
      <c r="CF24">
        <f t="shared" si="15"/>
        <v>0</v>
      </c>
      <c r="CG24">
        <f t="shared" si="15"/>
        <v>0</v>
      </c>
      <c r="CH24">
        <f t="shared" si="15"/>
        <v>0</v>
      </c>
      <c r="CI24">
        <f t="shared" si="15"/>
        <v>0</v>
      </c>
      <c r="CJ24">
        <f t="shared" si="15"/>
        <v>0</v>
      </c>
      <c r="CK24">
        <f t="shared" si="15"/>
        <v>0</v>
      </c>
      <c r="CL24">
        <f t="shared" si="15"/>
        <v>0</v>
      </c>
      <c r="CM24">
        <f t="shared" si="15"/>
        <v>0</v>
      </c>
      <c r="CN24">
        <f t="shared" si="15"/>
        <v>0</v>
      </c>
      <c r="CO24">
        <f t="shared" si="15"/>
        <v>0</v>
      </c>
      <c r="CP24">
        <f t="shared" si="15"/>
        <v>0</v>
      </c>
      <c r="CQ24">
        <f t="shared" si="15"/>
        <v>0</v>
      </c>
      <c r="CR24">
        <f t="shared" si="15"/>
        <v>0</v>
      </c>
      <c r="CS24">
        <f t="shared" si="15"/>
        <v>0</v>
      </c>
      <c r="CT24">
        <f t="shared" si="15"/>
        <v>0</v>
      </c>
      <c r="CU24">
        <f t="shared" si="15"/>
        <v>0</v>
      </c>
      <c r="CV24">
        <f t="shared" si="15"/>
        <v>0</v>
      </c>
      <c r="CW24">
        <f t="shared" si="15"/>
        <v>0</v>
      </c>
      <c r="CX24">
        <f t="shared" si="15"/>
        <v>0</v>
      </c>
      <c r="CY24">
        <f t="shared" si="15"/>
        <v>0</v>
      </c>
      <c r="CZ24">
        <f t="shared" si="15"/>
        <v>0</v>
      </c>
      <c r="DA24">
        <f t="shared" si="15"/>
        <v>0</v>
      </c>
      <c r="DB24">
        <f t="shared" si="15"/>
        <v>0</v>
      </c>
      <c r="DC24">
        <f>IF(B$4="",0,N(ROUND(24+IFERROR(VLOOKUP(B24,Schicht_Tabelle,16,0),99)-Nov!BW24,2)&lt;Min_Ruhe))</f>
        <v>0</v>
      </c>
      <c r="DD24">
        <f t="shared" si="16"/>
        <v>0</v>
      </c>
      <c r="DE24">
        <f t="shared" si="16"/>
        <v>0</v>
      </c>
      <c r="DF24">
        <f t="shared" si="16"/>
        <v>0</v>
      </c>
      <c r="DG24">
        <f t="shared" si="16"/>
        <v>0</v>
      </c>
      <c r="DH24">
        <f t="shared" si="16"/>
        <v>0</v>
      </c>
      <c r="DI24">
        <f t="shared" si="16"/>
        <v>0</v>
      </c>
      <c r="DJ24">
        <f t="shared" si="16"/>
        <v>0</v>
      </c>
      <c r="DK24">
        <f t="shared" si="16"/>
        <v>0</v>
      </c>
      <c r="DL24">
        <f t="shared" si="16"/>
        <v>0</v>
      </c>
      <c r="DM24">
        <f t="shared" si="16"/>
        <v>0</v>
      </c>
      <c r="DN24">
        <f t="shared" si="16"/>
        <v>0</v>
      </c>
      <c r="DO24">
        <f t="shared" si="16"/>
        <v>0</v>
      </c>
      <c r="DP24">
        <f t="shared" si="16"/>
        <v>0</v>
      </c>
      <c r="DQ24">
        <f t="shared" si="16"/>
        <v>0</v>
      </c>
      <c r="DR24">
        <f t="shared" si="16"/>
        <v>0</v>
      </c>
      <c r="DS24">
        <f t="shared" si="16"/>
        <v>0</v>
      </c>
      <c r="DT24">
        <f t="shared" si="16"/>
        <v>0</v>
      </c>
      <c r="DU24">
        <f t="shared" si="16"/>
        <v>0</v>
      </c>
      <c r="DV24">
        <f t="shared" si="16"/>
        <v>0</v>
      </c>
      <c r="DW24">
        <f t="shared" si="16"/>
        <v>0</v>
      </c>
      <c r="DX24">
        <f t="shared" si="16"/>
        <v>0</v>
      </c>
      <c r="DY24">
        <f t="shared" si="16"/>
        <v>0</v>
      </c>
      <c r="DZ24">
        <f t="shared" si="16"/>
        <v>0</v>
      </c>
      <c r="EA24">
        <f t="shared" si="16"/>
        <v>0</v>
      </c>
      <c r="EB24">
        <f t="shared" si="16"/>
        <v>0</v>
      </c>
      <c r="EC24">
        <f t="shared" si="16"/>
        <v>0</v>
      </c>
      <c r="ED24">
        <f t="shared" si="16"/>
        <v>0</v>
      </c>
      <c r="EE24">
        <f t="shared" si="16"/>
        <v>0</v>
      </c>
      <c r="EF24">
        <f t="shared" si="16"/>
        <v>0</v>
      </c>
      <c r="EG24">
        <f t="shared" si="16"/>
        <v>0</v>
      </c>
    </row>
    <row r="25" spans="1:137" x14ac:dyDescent="0.25">
      <c r="A25" s="53" t="str">
        <f>IF(Mitarbeitende!A25="","",Mitarbeitende!A25)</f>
        <v/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H25" s="43" t="str">
        <f>IF(OR($A25="",N(Mitarbeitende!$C25)=0),"",IF(Soll_Modus="Kalendertagen",Mitarbeitende!$C25/7*COUNT($B$4:$AF$4),Mitarbeitende!$C25/5*SUM($B$43:$AF$43)))</f>
        <v/>
      </c>
      <c r="AI25" s="43" t="str">
        <f>IF($A25="","",SUMPRODUCT(COUNTIF($B25:$AF25,Kuerzel_Liste)*Std_Liste)+SUMPRODUCT(COUNTIF($B25:$AF25,Kuerzel_Liste)*Bezahlt_Liste)*N(Mitarbeitende!$D25))</f>
        <v/>
      </c>
      <c r="AJ25" s="44" t="str">
        <f t="shared" si="2"/>
        <v/>
      </c>
      <c r="AK25" s="55" t="str">
        <f t="shared" si="13"/>
        <v/>
      </c>
      <c r="AL25" s="55" t="str">
        <f t="shared" si="13"/>
        <v/>
      </c>
      <c r="AM25" s="55" t="str">
        <f t="shared" si="13"/>
        <v/>
      </c>
      <c r="AN25" s="55" t="str">
        <f t="shared" si="13"/>
        <v/>
      </c>
      <c r="AO25" s="55" t="str">
        <f t="shared" si="13"/>
        <v/>
      </c>
      <c r="AP25" s="55" t="str">
        <f t="shared" si="4"/>
        <v/>
      </c>
      <c r="AQ25" s="56" t="str">
        <f t="shared" si="5"/>
        <v/>
      </c>
      <c r="AR25">
        <f t="shared" si="6"/>
        <v>0</v>
      </c>
      <c r="AS25">
        <f>IF(B$4="",Nov!BW25,IFERROR(VLOOKUP(B25,Schicht_Tabelle,12,0),-999))</f>
        <v>-999</v>
      </c>
      <c r="AT25">
        <f t="shared" si="14"/>
        <v>-999</v>
      </c>
      <c r="AU25">
        <f t="shared" si="14"/>
        <v>-999</v>
      </c>
      <c r="AV25">
        <f t="shared" si="14"/>
        <v>-999</v>
      </c>
      <c r="AW25">
        <f t="shared" si="14"/>
        <v>-999</v>
      </c>
      <c r="AX25">
        <f t="shared" si="14"/>
        <v>-999</v>
      </c>
      <c r="AY25">
        <f t="shared" si="14"/>
        <v>-999</v>
      </c>
      <c r="AZ25">
        <f t="shared" si="14"/>
        <v>-999</v>
      </c>
      <c r="BA25">
        <f t="shared" si="14"/>
        <v>-999</v>
      </c>
      <c r="BB25">
        <f t="shared" si="14"/>
        <v>-999</v>
      </c>
      <c r="BC25">
        <f t="shared" si="14"/>
        <v>-999</v>
      </c>
      <c r="BD25">
        <f t="shared" si="14"/>
        <v>-999</v>
      </c>
      <c r="BE25">
        <f t="shared" si="14"/>
        <v>-999</v>
      </c>
      <c r="BF25">
        <f t="shared" si="14"/>
        <v>-999</v>
      </c>
      <c r="BG25">
        <f t="shared" si="14"/>
        <v>-999</v>
      </c>
      <c r="BH25">
        <f t="shared" si="14"/>
        <v>-999</v>
      </c>
      <c r="BI25">
        <f t="shared" si="14"/>
        <v>-999</v>
      </c>
      <c r="BJ25">
        <f t="shared" si="14"/>
        <v>-999</v>
      </c>
      <c r="BK25">
        <f t="shared" si="14"/>
        <v>-999</v>
      </c>
      <c r="BL25">
        <f t="shared" si="14"/>
        <v>-999</v>
      </c>
      <c r="BM25">
        <f t="shared" si="14"/>
        <v>-999</v>
      </c>
      <c r="BN25">
        <f t="shared" si="14"/>
        <v>-999</v>
      </c>
      <c r="BO25">
        <f t="shared" si="14"/>
        <v>-999</v>
      </c>
      <c r="BP25">
        <f t="shared" si="14"/>
        <v>-999</v>
      </c>
      <c r="BQ25">
        <f t="shared" si="14"/>
        <v>-999</v>
      </c>
      <c r="BR25">
        <f t="shared" si="14"/>
        <v>-999</v>
      </c>
      <c r="BS25">
        <f t="shared" si="14"/>
        <v>-999</v>
      </c>
      <c r="BT25">
        <f t="shared" si="14"/>
        <v>-999</v>
      </c>
      <c r="BU25">
        <f t="shared" si="14"/>
        <v>-999</v>
      </c>
      <c r="BV25">
        <f t="shared" si="14"/>
        <v>-999</v>
      </c>
      <c r="BW25">
        <f t="shared" si="14"/>
        <v>-999</v>
      </c>
      <c r="BX25">
        <f>IF(B$4="",Nov!DB25,IF(IFERROR(VLOOKUP(B25,Schicht_Tabelle,13,0),0)=1,Nov!DB25+1,0))</f>
        <v>0</v>
      </c>
      <c r="BY25">
        <f t="shared" si="15"/>
        <v>0</v>
      </c>
      <c r="BZ25">
        <f t="shared" si="15"/>
        <v>0</v>
      </c>
      <c r="CA25">
        <f t="shared" si="15"/>
        <v>0</v>
      </c>
      <c r="CB25">
        <f t="shared" si="15"/>
        <v>0</v>
      </c>
      <c r="CC25">
        <f t="shared" si="15"/>
        <v>0</v>
      </c>
      <c r="CD25">
        <f t="shared" si="15"/>
        <v>0</v>
      </c>
      <c r="CE25">
        <f t="shared" si="15"/>
        <v>0</v>
      </c>
      <c r="CF25">
        <f t="shared" si="15"/>
        <v>0</v>
      </c>
      <c r="CG25">
        <f t="shared" si="15"/>
        <v>0</v>
      </c>
      <c r="CH25">
        <f t="shared" si="15"/>
        <v>0</v>
      </c>
      <c r="CI25">
        <f t="shared" si="15"/>
        <v>0</v>
      </c>
      <c r="CJ25">
        <f t="shared" si="15"/>
        <v>0</v>
      </c>
      <c r="CK25">
        <f t="shared" si="15"/>
        <v>0</v>
      </c>
      <c r="CL25">
        <f t="shared" si="15"/>
        <v>0</v>
      </c>
      <c r="CM25">
        <f t="shared" si="15"/>
        <v>0</v>
      </c>
      <c r="CN25">
        <f t="shared" si="15"/>
        <v>0</v>
      </c>
      <c r="CO25">
        <f t="shared" si="15"/>
        <v>0</v>
      </c>
      <c r="CP25">
        <f t="shared" si="15"/>
        <v>0</v>
      </c>
      <c r="CQ25">
        <f t="shared" si="15"/>
        <v>0</v>
      </c>
      <c r="CR25">
        <f t="shared" si="15"/>
        <v>0</v>
      </c>
      <c r="CS25">
        <f t="shared" si="15"/>
        <v>0</v>
      </c>
      <c r="CT25">
        <f t="shared" si="15"/>
        <v>0</v>
      </c>
      <c r="CU25">
        <f t="shared" si="15"/>
        <v>0</v>
      </c>
      <c r="CV25">
        <f t="shared" si="15"/>
        <v>0</v>
      </c>
      <c r="CW25">
        <f t="shared" si="15"/>
        <v>0</v>
      </c>
      <c r="CX25">
        <f t="shared" si="15"/>
        <v>0</v>
      </c>
      <c r="CY25">
        <f t="shared" si="15"/>
        <v>0</v>
      </c>
      <c r="CZ25">
        <f t="shared" si="15"/>
        <v>0</v>
      </c>
      <c r="DA25">
        <f t="shared" si="15"/>
        <v>0</v>
      </c>
      <c r="DB25">
        <f t="shared" si="15"/>
        <v>0</v>
      </c>
      <c r="DC25">
        <f>IF(B$4="",0,N(ROUND(24+IFERROR(VLOOKUP(B25,Schicht_Tabelle,16,0),99)-Nov!BW25,2)&lt;Min_Ruhe))</f>
        <v>0</v>
      </c>
      <c r="DD25">
        <f t="shared" si="16"/>
        <v>0</v>
      </c>
      <c r="DE25">
        <f t="shared" si="16"/>
        <v>0</v>
      </c>
      <c r="DF25">
        <f t="shared" si="16"/>
        <v>0</v>
      </c>
      <c r="DG25">
        <f t="shared" si="16"/>
        <v>0</v>
      </c>
      <c r="DH25">
        <f t="shared" si="16"/>
        <v>0</v>
      </c>
      <c r="DI25">
        <f t="shared" si="16"/>
        <v>0</v>
      </c>
      <c r="DJ25">
        <f t="shared" si="16"/>
        <v>0</v>
      </c>
      <c r="DK25">
        <f t="shared" si="16"/>
        <v>0</v>
      </c>
      <c r="DL25">
        <f t="shared" si="16"/>
        <v>0</v>
      </c>
      <c r="DM25">
        <f t="shared" si="16"/>
        <v>0</v>
      </c>
      <c r="DN25">
        <f t="shared" si="16"/>
        <v>0</v>
      </c>
      <c r="DO25">
        <f t="shared" si="16"/>
        <v>0</v>
      </c>
      <c r="DP25">
        <f t="shared" si="16"/>
        <v>0</v>
      </c>
      <c r="DQ25">
        <f t="shared" si="16"/>
        <v>0</v>
      </c>
      <c r="DR25">
        <f t="shared" si="16"/>
        <v>0</v>
      </c>
      <c r="DS25">
        <f t="shared" si="16"/>
        <v>0</v>
      </c>
      <c r="DT25">
        <f t="shared" si="16"/>
        <v>0</v>
      </c>
      <c r="DU25">
        <f t="shared" si="16"/>
        <v>0</v>
      </c>
      <c r="DV25">
        <f t="shared" si="16"/>
        <v>0</v>
      </c>
      <c r="DW25">
        <f t="shared" si="16"/>
        <v>0</v>
      </c>
      <c r="DX25">
        <f t="shared" si="16"/>
        <v>0</v>
      </c>
      <c r="DY25">
        <f t="shared" si="16"/>
        <v>0</v>
      </c>
      <c r="DZ25">
        <f t="shared" si="16"/>
        <v>0</v>
      </c>
      <c r="EA25">
        <f t="shared" si="16"/>
        <v>0</v>
      </c>
      <c r="EB25">
        <f t="shared" si="16"/>
        <v>0</v>
      </c>
      <c r="EC25">
        <f t="shared" si="16"/>
        <v>0</v>
      </c>
      <c r="ED25">
        <f t="shared" si="16"/>
        <v>0</v>
      </c>
      <c r="EE25">
        <f t="shared" si="16"/>
        <v>0</v>
      </c>
      <c r="EF25">
        <f t="shared" si="16"/>
        <v>0</v>
      </c>
      <c r="EG25">
        <f t="shared" si="16"/>
        <v>0</v>
      </c>
    </row>
    <row r="26" spans="1:137" x14ac:dyDescent="0.25">
      <c r="A26" s="53" t="str">
        <f>IF(Mitarbeitende!A26="","",Mitarbeitende!A26)</f>
        <v/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H26" s="43" t="str">
        <f>IF(OR($A26="",N(Mitarbeitende!$C26)=0),"",IF(Soll_Modus="Kalendertagen",Mitarbeitende!$C26/7*COUNT($B$4:$AF$4),Mitarbeitende!$C26/5*SUM($B$43:$AF$43)))</f>
        <v/>
      </c>
      <c r="AI26" s="43" t="str">
        <f>IF($A26="","",SUMPRODUCT(COUNTIF($B26:$AF26,Kuerzel_Liste)*Std_Liste)+SUMPRODUCT(COUNTIF($B26:$AF26,Kuerzel_Liste)*Bezahlt_Liste)*N(Mitarbeitende!$D26))</f>
        <v/>
      </c>
      <c r="AJ26" s="44" t="str">
        <f t="shared" si="2"/>
        <v/>
      </c>
      <c r="AK26" s="55" t="str">
        <f t="shared" si="13"/>
        <v/>
      </c>
      <c r="AL26" s="55" t="str">
        <f t="shared" si="13"/>
        <v/>
      </c>
      <c r="AM26" s="55" t="str">
        <f t="shared" si="13"/>
        <v/>
      </c>
      <c r="AN26" s="55" t="str">
        <f t="shared" si="13"/>
        <v/>
      </c>
      <c r="AO26" s="55" t="str">
        <f t="shared" si="13"/>
        <v/>
      </c>
      <c r="AP26" s="55" t="str">
        <f t="shared" si="4"/>
        <v/>
      </c>
      <c r="AQ26" s="56" t="str">
        <f t="shared" si="5"/>
        <v/>
      </c>
      <c r="AR26">
        <f t="shared" si="6"/>
        <v>0</v>
      </c>
      <c r="AS26">
        <f>IF(B$4="",Nov!BW26,IFERROR(VLOOKUP(B26,Schicht_Tabelle,12,0),-999))</f>
        <v>-999</v>
      </c>
      <c r="AT26">
        <f t="shared" si="14"/>
        <v>-999</v>
      </c>
      <c r="AU26">
        <f t="shared" si="14"/>
        <v>-999</v>
      </c>
      <c r="AV26">
        <f t="shared" si="14"/>
        <v>-999</v>
      </c>
      <c r="AW26">
        <f t="shared" si="14"/>
        <v>-999</v>
      </c>
      <c r="AX26">
        <f t="shared" si="14"/>
        <v>-999</v>
      </c>
      <c r="AY26">
        <f t="shared" si="14"/>
        <v>-999</v>
      </c>
      <c r="AZ26">
        <f t="shared" si="14"/>
        <v>-999</v>
      </c>
      <c r="BA26">
        <f t="shared" si="14"/>
        <v>-999</v>
      </c>
      <c r="BB26">
        <f t="shared" si="14"/>
        <v>-999</v>
      </c>
      <c r="BC26">
        <f t="shared" si="14"/>
        <v>-999</v>
      </c>
      <c r="BD26">
        <f t="shared" si="14"/>
        <v>-999</v>
      </c>
      <c r="BE26">
        <f t="shared" si="14"/>
        <v>-999</v>
      </c>
      <c r="BF26">
        <f t="shared" si="14"/>
        <v>-999</v>
      </c>
      <c r="BG26">
        <f t="shared" si="14"/>
        <v>-999</v>
      </c>
      <c r="BH26">
        <f t="shared" si="14"/>
        <v>-999</v>
      </c>
      <c r="BI26">
        <f t="shared" si="14"/>
        <v>-999</v>
      </c>
      <c r="BJ26">
        <f t="shared" si="14"/>
        <v>-999</v>
      </c>
      <c r="BK26">
        <f t="shared" si="14"/>
        <v>-999</v>
      </c>
      <c r="BL26">
        <f t="shared" si="14"/>
        <v>-999</v>
      </c>
      <c r="BM26">
        <f t="shared" si="14"/>
        <v>-999</v>
      </c>
      <c r="BN26">
        <f t="shared" si="14"/>
        <v>-999</v>
      </c>
      <c r="BO26">
        <f t="shared" si="14"/>
        <v>-999</v>
      </c>
      <c r="BP26">
        <f t="shared" si="14"/>
        <v>-999</v>
      </c>
      <c r="BQ26">
        <f t="shared" si="14"/>
        <v>-999</v>
      </c>
      <c r="BR26">
        <f t="shared" si="14"/>
        <v>-999</v>
      </c>
      <c r="BS26">
        <f t="shared" si="14"/>
        <v>-999</v>
      </c>
      <c r="BT26">
        <f t="shared" si="14"/>
        <v>-999</v>
      </c>
      <c r="BU26">
        <f t="shared" si="14"/>
        <v>-999</v>
      </c>
      <c r="BV26">
        <f t="shared" si="14"/>
        <v>-999</v>
      </c>
      <c r="BW26">
        <f t="shared" si="14"/>
        <v>-999</v>
      </c>
      <c r="BX26">
        <f>IF(B$4="",Nov!DB26,IF(IFERROR(VLOOKUP(B26,Schicht_Tabelle,13,0),0)=1,Nov!DB26+1,0))</f>
        <v>0</v>
      </c>
      <c r="BY26">
        <f t="shared" si="15"/>
        <v>0</v>
      </c>
      <c r="BZ26">
        <f t="shared" si="15"/>
        <v>0</v>
      </c>
      <c r="CA26">
        <f t="shared" si="15"/>
        <v>0</v>
      </c>
      <c r="CB26">
        <f t="shared" si="15"/>
        <v>0</v>
      </c>
      <c r="CC26">
        <f t="shared" si="15"/>
        <v>0</v>
      </c>
      <c r="CD26">
        <f t="shared" si="15"/>
        <v>0</v>
      </c>
      <c r="CE26">
        <f t="shared" si="15"/>
        <v>0</v>
      </c>
      <c r="CF26">
        <f t="shared" si="15"/>
        <v>0</v>
      </c>
      <c r="CG26">
        <f t="shared" si="15"/>
        <v>0</v>
      </c>
      <c r="CH26">
        <f t="shared" si="15"/>
        <v>0</v>
      </c>
      <c r="CI26">
        <f t="shared" si="15"/>
        <v>0</v>
      </c>
      <c r="CJ26">
        <f t="shared" si="15"/>
        <v>0</v>
      </c>
      <c r="CK26">
        <f t="shared" si="15"/>
        <v>0</v>
      </c>
      <c r="CL26">
        <f t="shared" si="15"/>
        <v>0</v>
      </c>
      <c r="CM26">
        <f t="shared" si="15"/>
        <v>0</v>
      </c>
      <c r="CN26">
        <f t="shared" si="15"/>
        <v>0</v>
      </c>
      <c r="CO26">
        <f t="shared" si="15"/>
        <v>0</v>
      </c>
      <c r="CP26">
        <f t="shared" si="15"/>
        <v>0</v>
      </c>
      <c r="CQ26">
        <f t="shared" si="15"/>
        <v>0</v>
      </c>
      <c r="CR26">
        <f t="shared" si="15"/>
        <v>0</v>
      </c>
      <c r="CS26">
        <f t="shared" si="15"/>
        <v>0</v>
      </c>
      <c r="CT26">
        <f t="shared" si="15"/>
        <v>0</v>
      </c>
      <c r="CU26">
        <f t="shared" si="15"/>
        <v>0</v>
      </c>
      <c r="CV26">
        <f t="shared" si="15"/>
        <v>0</v>
      </c>
      <c r="CW26">
        <f t="shared" si="15"/>
        <v>0</v>
      </c>
      <c r="CX26">
        <f t="shared" si="15"/>
        <v>0</v>
      </c>
      <c r="CY26">
        <f t="shared" si="15"/>
        <v>0</v>
      </c>
      <c r="CZ26">
        <f t="shared" si="15"/>
        <v>0</v>
      </c>
      <c r="DA26">
        <f t="shared" si="15"/>
        <v>0</v>
      </c>
      <c r="DB26">
        <f t="shared" si="15"/>
        <v>0</v>
      </c>
      <c r="DC26">
        <f>IF(B$4="",0,N(ROUND(24+IFERROR(VLOOKUP(B26,Schicht_Tabelle,16,0),99)-Nov!BW26,2)&lt;Min_Ruhe))</f>
        <v>0</v>
      </c>
      <c r="DD26">
        <f t="shared" si="16"/>
        <v>0</v>
      </c>
      <c r="DE26">
        <f t="shared" si="16"/>
        <v>0</v>
      </c>
      <c r="DF26">
        <f t="shared" si="16"/>
        <v>0</v>
      </c>
      <c r="DG26">
        <f t="shared" si="16"/>
        <v>0</v>
      </c>
      <c r="DH26">
        <f t="shared" si="16"/>
        <v>0</v>
      </c>
      <c r="DI26">
        <f t="shared" si="16"/>
        <v>0</v>
      </c>
      <c r="DJ26">
        <f t="shared" si="16"/>
        <v>0</v>
      </c>
      <c r="DK26">
        <f t="shared" si="16"/>
        <v>0</v>
      </c>
      <c r="DL26">
        <f t="shared" si="16"/>
        <v>0</v>
      </c>
      <c r="DM26">
        <f t="shared" si="16"/>
        <v>0</v>
      </c>
      <c r="DN26">
        <f t="shared" si="16"/>
        <v>0</v>
      </c>
      <c r="DO26">
        <f t="shared" si="16"/>
        <v>0</v>
      </c>
      <c r="DP26">
        <f t="shared" si="16"/>
        <v>0</v>
      </c>
      <c r="DQ26">
        <f t="shared" si="16"/>
        <v>0</v>
      </c>
      <c r="DR26">
        <f t="shared" si="16"/>
        <v>0</v>
      </c>
      <c r="DS26">
        <f t="shared" si="16"/>
        <v>0</v>
      </c>
      <c r="DT26">
        <f t="shared" si="16"/>
        <v>0</v>
      </c>
      <c r="DU26">
        <f t="shared" si="16"/>
        <v>0</v>
      </c>
      <c r="DV26">
        <f t="shared" si="16"/>
        <v>0</v>
      </c>
      <c r="DW26">
        <f t="shared" si="16"/>
        <v>0</v>
      </c>
      <c r="DX26">
        <f t="shared" si="16"/>
        <v>0</v>
      </c>
      <c r="DY26">
        <f t="shared" si="16"/>
        <v>0</v>
      </c>
      <c r="DZ26">
        <f t="shared" si="16"/>
        <v>0</v>
      </c>
      <c r="EA26">
        <f t="shared" si="16"/>
        <v>0</v>
      </c>
      <c r="EB26">
        <f t="shared" si="16"/>
        <v>0</v>
      </c>
      <c r="EC26">
        <f t="shared" si="16"/>
        <v>0</v>
      </c>
      <c r="ED26">
        <f t="shared" si="16"/>
        <v>0</v>
      </c>
      <c r="EE26">
        <f t="shared" si="16"/>
        <v>0</v>
      </c>
      <c r="EF26">
        <f t="shared" si="16"/>
        <v>0</v>
      </c>
      <c r="EG26">
        <f t="shared" si="16"/>
        <v>0</v>
      </c>
    </row>
    <row r="27" spans="1:137" x14ac:dyDescent="0.25">
      <c r="A27" s="53" t="str">
        <f>IF(Mitarbeitende!A27="","",Mitarbeitende!A27)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H27" s="43" t="str">
        <f>IF(OR($A27="",N(Mitarbeitende!$C27)=0),"",IF(Soll_Modus="Kalendertagen",Mitarbeitende!$C27/7*COUNT($B$4:$AF$4),Mitarbeitende!$C27/5*SUM($B$43:$AF$43)))</f>
        <v/>
      </c>
      <c r="AI27" s="43" t="str">
        <f>IF($A27="","",SUMPRODUCT(COUNTIF($B27:$AF27,Kuerzel_Liste)*Std_Liste)+SUMPRODUCT(COUNTIF($B27:$AF27,Kuerzel_Liste)*Bezahlt_Liste)*N(Mitarbeitende!$D27))</f>
        <v/>
      </c>
      <c r="AJ27" s="44" t="str">
        <f t="shared" si="2"/>
        <v/>
      </c>
      <c r="AK27" s="55" t="str">
        <f t="shared" si="13"/>
        <v/>
      </c>
      <c r="AL27" s="55" t="str">
        <f t="shared" si="13"/>
        <v/>
      </c>
      <c r="AM27" s="55" t="str">
        <f t="shared" si="13"/>
        <v/>
      </c>
      <c r="AN27" s="55" t="str">
        <f t="shared" si="13"/>
        <v/>
      </c>
      <c r="AO27" s="55" t="str">
        <f t="shared" si="13"/>
        <v/>
      </c>
      <c r="AP27" s="55" t="str">
        <f t="shared" si="4"/>
        <v/>
      </c>
      <c r="AQ27" s="56" t="str">
        <f t="shared" si="5"/>
        <v/>
      </c>
      <c r="AR27">
        <f t="shared" si="6"/>
        <v>0</v>
      </c>
      <c r="AS27">
        <f>IF(B$4="",Nov!BW27,IFERROR(VLOOKUP(B27,Schicht_Tabelle,12,0),-999))</f>
        <v>-999</v>
      </c>
      <c r="AT27">
        <f t="shared" si="14"/>
        <v>-999</v>
      </c>
      <c r="AU27">
        <f t="shared" si="14"/>
        <v>-999</v>
      </c>
      <c r="AV27">
        <f t="shared" si="14"/>
        <v>-999</v>
      </c>
      <c r="AW27">
        <f t="shared" si="14"/>
        <v>-999</v>
      </c>
      <c r="AX27">
        <f t="shared" si="14"/>
        <v>-999</v>
      </c>
      <c r="AY27">
        <f t="shared" si="14"/>
        <v>-999</v>
      </c>
      <c r="AZ27">
        <f t="shared" si="14"/>
        <v>-999</v>
      </c>
      <c r="BA27">
        <f t="shared" si="14"/>
        <v>-999</v>
      </c>
      <c r="BB27">
        <f t="shared" si="14"/>
        <v>-999</v>
      </c>
      <c r="BC27">
        <f t="shared" si="14"/>
        <v>-999</v>
      </c>
      <c r="BD27">
        <f t="shared" si="14"/>
        <v>-999</v>
      </c>
      <c r="BE27">
        <f t="shared" si="14"/>
        <v>-999</v>
      </c>
      <c r="BF27">
        <f t="shared" si="14"/>
        <v>-999</v>
      </c>
      <c r="BG27">
        <f t="shared" si="14"/>
        <v>-999</v>
      </c>
      <c r="BH27">
        <f t="shared" si="14"/>
        <v>-999</v>
      </c>
      <c r="BI27">
        <f t="shared" si="14"/>
        <v>-999</v>
      </c>
      <c r="BJ27">
        <f t="shared" si="14"/>
        <v>-999</v>
      </c>
      <c r="BK27">
        <f t="shared" si="14"/>
        <v>-999</v>
      </c>
      <c r="BL27">
        <f t="shared" si="14"/>
        <v>-999</v>
      </c>
      <c r="BM27">
        <f t="shared" si="14"/>
        <v>-999</v>
      </c>
      <c r="BN27">
        <f t="shared" si="14"/>
        <v>-999</v>
      </c>
      <c r="BO27">
        <f t="shared" si="14"/>
        <v>-999</v>
      </c>
      <c r="BP27">
        <f t="shared" si="14"/>
        <v>-999</v>
      </c>
      <c r="BQ27">
        <f t="shared" si="14"/>
        <v>-999</v>
      </c>
      <c r="BR27">
        <f t="shared" si="14"/>
        <v>-999</v>
      </c>
      <c r="BS27">
        <f t="shared" si="14"/>
        <v>-999</v>
      </c>
      <c r="BT27">
        <f t="shared" si="14"/>
        <v>-999</v>
      </c>
      <c r="BU27">
        <f t="shared" si="14"/>
        <v>-999</v>
      </c>
      <c r="BV27">
        <f t="shared" si="14"/>
        <v>-999</v>
      </c>
      <c r="BW27">
        <f t="shared" si="14"/>
        <v>-999</v>
      </c>
      <c r="BX27">
        <f>IF(B$4="",Nov!DB27,IF(IFERROR(VLOOKUP(B27,Schicht_Tabelle,13,0),0)=1,Nov!DB27+1,0))</f>
        <v>0</v>
      </c>
      <c r="BY27">
        <f t="shared" si="15"/>
        <v>0</v>
      </c>
      <c r="BZ27">
        <f t="shared" si="15"/>
        <v>0</v>
      </c>
      <c r="CA27">
        <f t="shared" si="15"/>
        <v>0</v>
      </c>
      <c r="CB27">
        <f t="shared" si="15"/>
        <v>0</v>
      </c>
      <c r="CC27">
        <f t="shared" si="15"/>
        <v>0</v>
      </c>
      <c r="CD27">
        <f t="shared" si="15"/>
        <v>0</v>
      </c>
      <c r="CE27">
        <f t="shared" si="15"/>
        <v>0</v>
      </c>
      <c r="CF27">
        <f t="shared" si="15"/>
        <v>0</v>
      </c>
      <c r="CG27">
        <f t="shared" si="15"/>
        <v>0</v>
      </c>
      <c r="CH27">
        <f t="shared" si="15"/>
        <v>0</v>
      </c>
      <c r="CI27">
        <f t="shared" si="15"/>
        <v>0</v>
      </c>
      <c r="CJ27">
        <f t="shared" si="15"/>
        <v>0</v>
      </c>
      <c r="CK27">
        <f t="shared" si="15"/>
        <v>0</v>
      </c>
      <c r="CL27">
        <f t="shared" si="15"/>
        <v>0</v>
      </c>
      <c r="CM27">
        <f t="shared" si="15"/>
        <v>0</v>
      </c>
      <c r="CN27">
        <f t="shared" si="15"/>
        <v>0</v>
      </c>
      <c r="CO27">
        <f t="shared" si="15"/>
        <v>0</v>
      </c>
      <c r="CP27">
        <f t="shared" si="15"/>
        <v>0</v>
      </c>
      <c r="CQ27">
        <f t="shared" si="15"/>
        <v>0</v>
      </c>
      <c r="CR27">
        <f t="shared" si="15"/>
        <v>0</v>
      </c>
      <c r="CS27">
        <f t="shared" si="15"/>
        <v>0</v>
      </c>
      <c r="CT27">
        <f t="shared" si="15"/>
        <v>0</v>
      </c>
      <c r="CU27">
        <f t="shared" si="15"/>
        <v>0</v>
      </c>
      <c r="CV27">
        <f t="shared" si="15"/>
        <v>0</v>
      </c>
      <c r="CW27">
        <f t="shared" si="15"/>
        <v>0</v>
      </c>
      <c r="CX27">
        <f t="shared" si="15"/>
        <v>0</v>
      </c>
      <c r="CY27">
        <f t="shared" si="15"/>
        <v>0</v>
      </c>
      <c r="CZ27">
        <f t="shared" si="15"/>
        <v>0</v>
      </c>
      <c r="DA27">
        <f t="shared" si="15"/>
        <v>0</v>
      </c>
      <c r="DB27">
        <f t="shared" si="15"/>
        <v>0</v>
      </c>
      <c r="DC27">
        <f>IF(B$4="",0,N(ROUND(24+IFERROR(VLOOKUP(B27,Schicht_Tabelle,16,0),99)-Nov!BW27,2)&lt;Min_Ruhe))</f>
        <v>0</v>
      </c>
      <c r="DD27">
        <f t="shared" si="16"/>
        <v>0</v>
      </c>
      <c r="DE27">
        <f t="shared" si="16"/>
        <v>0</v>
      </c>
      <c r="DF27">
        <f t="shared" si="16"/>
        <v>0</v>
      </c>
      <c r="DG27">
        <f t="shared" si="16"/>
        <v>0</v>
      </c>
      <c r="DH27">
        <f t="shared" si="16"/>
        <v>0</v>
      </c>
      <c r="DI27">
        <f t="shared" si="16"/>
        <v>0</v>
      </c>
      <c r="DJ27">
        <f t="shared" si="16"/>
        <v>0</v>
      </c>
      <c r="DK27">
        <f t="shared" si="16"/>
        <v>0</v>
      </c>
      <c r="DL27">
        <f t="shared" si="16"/>
        <v>0</v>
      </c>
      <c r="DM27">
        <f t="shared" si="16"/>
        <v>0</v>
      </c>
      <c r="DN27">
        <f t="shared" si="16"/>
        <v>0</v>
      </c>
      <c r="DO27">
        <f t="shared" si="16"/>
        <v>0</v>
      </c>
      <c r="DP27">
        <f t="shared" si="16"/>
        <v>0</v>
      </c>
      <c r="DQ27">
        <f t="shared" si="16"/>
        <v>0</v>
      </c>
      <c r="DR27">
        <f t="shared" si="16"/>
        <v>0</v>
      </c>
      <c r="DS27">
        <f t="shared" si="16"/>
        <v>0</v>
      </c>
      <c r="DT27">
        <f t="shared" si="16"/>
        <v>0</v>
      </c>
      <c r="DU27">
        <f t="shared" si="16"/>
        <v>0</v>
      </c>
      <c r="DV27">
        <f t="shared" si="16"/>
        <v>0</v>
      </c>
      <c r="DW27">
        <f t="shared" si="16"/>
        <v>0</v>
      </c>
      <c r="DX27">
        <f t="shared" si="16"/>
        <v>0</v>
      </c>
      <c r="DY27">
        <f t="shared" si="16"/>
        <v>0</v>
      </c>
      <c r="DZ27">
        <f t="shared" si="16"/>
        <v>0</v>
      </c>
      <c r="EA27">
        <f t="shared" si="16"/>
        <v>0</v>
      </c>
      <c r="EB27">
        <f t="shared" si="16"/>
        <v>0</v>
      </c>
      <c r="EC27">
        <f t="shared" si="16"/>
        <v>0</v>
      </c>
      <c r="ED27">
        <f t="shared" si="16"/>
        <v>0</v>
      </c>
      <c r="EE27">
        <f t="shared" si="16"/>
        <v>0</v>
      </c>
      <c r="EF27">
        <f t="shared" si="16"/>
        <v>0</v>
      </c>
      <c r="EG27">
        <f t="shared" si="16"/>
        <v>0</v>
      </c>
    </row>
    <row r="28" spans="1:137" x14ac:dyDescent="0.25">
      <c r="A28" s="53" t="str">
        <f>IF(Mitarbeitende!A28="","",Mitarbeitende!A28)</f>
        <v/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H28" s="43" t="str">
        <f>IF(OR($A28="",N(Mitarbeitende!$C28)=0),"",IF(Soll_Modus="Kalendertagen",Mitarbeitende!$C28/7*COUNT($B$4:$AF$4),Mitarbeitende!$C28/5*SUM($B$43:$AF$43)))</f>
        <v/>
      </c>
      <c r="AI28" s="43" t="str">
        <f>IF($A28="","",SUMPRODUCT(COUNTIF($B28:$AF28,Kuerzel_Liste)*Std_Liste)+SUMPRODUCT(COUNTIF($B28:$AF28,Kuerzel_Liste)*Bezahlt_Liste)*N(Mitarbeitende!$D28))</f>
        <v/>
      </c>
      <c r="AJ28" s="44" t="str">
        <f t="shared" si="2"/>
        <v/>
      </c>
      <c r="AK28" s="55" t="str">
        <f t="shared" si="13"/>
        <v/>
      </c>
      <c r="AL28" s="55" t="str">
        <f t="shared" si="13"/>
        <v/>
      </c>
      <c r="AM28" s="55" t="str">
        <f t="shared" si="13"/>
        <v/>
      </c>
      <c r="AN28" s="55" t="str">
        <f t="shared" si="13"/>
        <v/>
      </c>
      <c r="AO28" s="55" t="str">
        <f t="shared" si="13"/>
        <v/>
      </c>
      <c r="AP28" s="55" t="str">
        <f t="shared" si="4"/>
        <v/>
      </c>
      <c r="AQ28" s="56" t="str">
        <f t="shared" si="5"/>
        <v/>
      </c>
      <c r="AR28">
        <f t="shared" si="6"/>
        <v>0</v>
      </c>
      <c r="AS28">
        <f>IF(B$4="",Nov!BW28,IFERROR(VLOOKUP(B28,Schicht_Tabelle,12,0),-999))</f>
        <v>-999</v>
      </c>
      <c r="AT28">
        <f t="shared" si="14"/>
        <v>-999</v>
      </c>
      <c r="AU28">
        <f t="shared" si="14"/>
        <v>-999</v>
      </c>
      <c r="AV28">
        <f t="shared" si="14"/>
        <v>-999</v>
      </c>
      <c r="AW28">
        <f t="shared" si="14"/>
        <v>-999</v>
      </c>
      <c r="AX28">
        <f t="shared" si="14"/>
        <v>-999</v>
      </c>
      <c r="AY28">
        <f t="shared" si="14"/>
        <v>-999</v>
      </c>
      <c r="AZ28">
        <f t="shared" si="14"/>
        <v>-999</v>
      </c>
      <c r="BA28">
        <f t="shared" si="14"/>
        <v>-999</v>
      </c>
      <c r="BB28">
        <f t="shared" si="14"/>
        <v>-999</v>
      </c>
      <c r="BC28">
        <f t="shared" si="14"/>
        <v>-999</v>
      </c>
      <c r="BD28">
        <f t="shared" si="14"/>
        <v>-999</v>
      </c>
      <c r="BE28">
        <f t="shared" si="14"/>
        <v>-999</v>
      </c>
      <c r="BF28">
        <f t="shared" si="14"/>
        <v>-999</v>
      </c>
      <c r="BG28">
        <f t="shared" si="14"/>
        <v>-999</v>
      </c>
      <c r="BH28">
        <f t="shared" si="14"/>
        <v>-999</v>
      </c>
      <c r="BI28">
        <f t="shared" si="14"/>
        <v>-999</v>
      </c>
      <c r="BJ28">
        <f t="shared" si="14"/>
        <v>-999</v>
      </c>
      <c r="BK28">
        <f t="shared" si="14"/>
        <v>-999</v>
      </c>
      <c r="BL28">
        <f t="shared" si="14"/>
        <v>-999</v>
      </c>
      <c r="BM28">
        <f t="shared" si="14"/>
        <v>-999</v>
      </c>
      <c r="BN28">
        <f t="shared" si="14"/>
        <v>-999</v>
      </c>
      <c r="BO28">
        <f t="shared" si="14"/>
        <v>-999</v>
      </c>
      <c r="BP28">
        <f t="shared" si="14"/>
        <v>-999</v>
      </c>
      <c r="BQ28">
        <f t="shared" si="14"/>
        <v>-999</v>
      </c>
      <c r="BR28">
        <f t="shared" si="14"/>
        <v>-999</v>
      </c>
      <c r="BS28">
        <f t="shared" si="14"/>
        <v>-999</v>
      </c>
      <c r="BT28">
        <f t="shared" si="14"/>
        <v>-999</v>
      </c>
      <c r="BU28">
        <f t="shared" si="14"/>
        <v>-999</v>
      </c>
      <c r="BV28">
        <f t="shared" si="14"/>
        <v>-999</v>
      </c>
      <c r="BW28">
        <f t="shared" si="14"/>
        <v>-999</v>
      </c>
      <c r="BX28">
        <f>IF(B$4="",Nov!DB28,IF(IFERROR(VLOOKUP(B28,Schicht_Tabelle,13,0),0)=1,Nov!DB28+1,0))</f>
        <v>0</v>
      </c>
      <c r="BY28">
        <f t="shared" si="15"/>
        <v>0</v>
      </c>
      <c r="BZ28">
        <f t="shared" si="15"/>
        <v>0</v>
      </c>
      <c r="CA28">
        <f t="shared" si="15"/>
        <v>0</v>
      </c>
      <c r="CB28">
        <f t="shared" si="15"/>
        <v>0</v>
      </c>
      <c r="CC28">
        <f t="shared" si="15"/>
        <v>0</v>
      </c>
      <c r="CD28">
        <f t="shared" si="15"/>
        <v>0</v>
      </c>
      <c r="CE28">
        <f t="shared" si="15"/>
        <v>0</v>
      </c>
      <c r="CF28">
        <f t="shared" si="15"/>
        <v>0</v>
      </c>
      <c r="CG28">
        <f t="shared" si="15"/>
        <v>0</v>
      </c>
      <c r="CH28">
        <f t="shared" si="15"/>
        <v>0</v>
      </c>
      <c r="CI28">
        <f t="shared" si="15"/>
        <v>0</v>
      </c>
      <c r="CJ28">
        <f t="shared" si="15"/>
        <v>0</v>
      </c>
      <c r="CK28">
        <f t="shared" si="15"/>
        <v>0</v>
      </c>
      <c r="CL28">
        <f t="shared" si="15"/>
        <v>0</v>
      </c>
      <c r="CM28">
        <f t="shared" si="15"/>
        <v>0</v>
      </c>
      <c r="CN28">
        <f t="shared" si="15"/>
        <v>0</v>
      </c>
      <c r="CO28">
        <f t="shared" si="15"/>
        <v>0</v>
      </c>
      <c r="CP28">
        <f t="shared" si="15"/>
        <v>0</v>
      </c>
      <c r="CQ28">
        <f t="shared" si="15"/>
        <v>0</v>
      </c>
      <c r="CR28">
        <f t="shared" si="15"/>
        <v>0</v>
      </c>
      <c r="CS28">
        <f t="shared" si="15"/>
        <v>0</v>
      </c>
      <c r="CT28">
        <f t="shared" si="15"/>
        <v>0</v>
      </c>
      <c r="CU28">
        <f t="shared" si="15"/>
        <v>0</v>
      </c>
      <c r="CV28">
        <f t="shared" si="15"/>
        <v>0</v>
      </c>
      <c r="CW28">
        <f t="shared" si="15"/>
        <v>0</v>
      </c>
      <c r="CX28">
        <f t="shared" si="15"/>
        <v>0</v>
      </c>
      <c r="CY28">
        <f t="shared" si="15"/>
        <v>0</v>
      </c>
      <c r="CZ28">
        <f t="shared" si="15"/>
        <v>0</v>
      </c>
      <c r="DA28">
        <f t="shared" si="15"/>
        <v>0</v>
      </c>
      <c r="DB28">
        <f t="shared" si="15"/>
        <v>0</v>
      </c>
      <c r="DC28">
        <f>IF(B$4="",0,N(ROUND(24+IFERROR(VLOOKUP(B28,Schicht_Tabelle,16,0),99)-Nov!BW28,2)&lt;Min_Ruhe))</f>
        <v>0</v>
      </c>
      <c r="DD28">
        <f t="shared" si="16"/>
        <v>0</v>
      </c>
      <c r="DE28">
        <f t="shared" si="16"/>
        <v>0</v>
      </c>
      <c r="DF28">
        <f t="shared" si="16"/>
        <v>0</v>
      </c>
      <c r="DG28">
        <f t="shared" si="16"/>
        <v>0</v>
      </c>
      <c r="DH28">
        <f t="shared" si="16"/>
        <v>0</v>
      </c>
      <c r="DI28">
        <f t="shared" si="16"/>
        <v>0</v>
      </c>
      <c r="DJ28">
        <f t="shared" si="16"/>
        <v>0</v>
      </c>
      <c r="DK28">
        <f t="shared" si="16"/>
        <v>0</v>
      </c>
      <c r="DL28">
        <f t="shared" si="16"/>
        <v>0</v>
      </c>
      <c r="DM28">
        <f t="shared" si="16"/>
        <v>0</v>
      </c>
      <c r="DN28">
        <f t="shared" si="16"/>
        <v>0</v>
      </c>
      <c r="DO28">
        <f t="shared" si="16"/>
        <v>0</v>
      </c>
      <c r="DP28">
        <f t="shared" si="16"/>
        <v>0</v>
      </c>
      <c r="DQ28">
        <f t="shared" si="16"/>
        <v>0</v>
      </c>
      <c r="DR28">
        <f t="shared" si="16"/>
        <v>0</v>
      </c>
      <c r="DS28">
        <f t="shared" si="16"/>
        <v>0</v>
      </c>
      <c r="DT28">
        <f t="shared" si="16"/>
        <v>0</v>
      </c>
      <c r="DU28">
        <f t="shared" si="16"/>
        <v>0</v>
      </c>
      <c r="DV28">
        <f t="shared" si="16"/>
        <v>0</v>
      </c>
      <c r="DW28">
        <f t="shared" si="16"/>
        <v>0</v>
      </c>
      <c r="DX28">
        <f t="shared" si="16"/>
        <v>0</v>
      </c>
      <c r="DY28">
        <f t="shared" si="16"/>
        <v>0</v>
      </c>
      <c r="DZ28">
        <f t="shared" si="16"/>
        <v>0</v>
      </c>
      <c r="EA28">
        <f t="shared" si="16"/>
        <v>0</v>
      </c>
      <c r="EB28">
        <f t="shared" si="16"/>
        <v>0</v>
      </c>
      <c r="EC28">
        <f t="shared" si="16"/>
        <v>0</v>
      </c>
      <c r="ED28">
        <f t="shared" si="16"/>
        <v>0</v>
      </c>
      <c r="EE28">
        <f t="shared" si="16"/>
        <v>0</v>
      </c>
      <c r="EF28">
        <f t="shared" si="16"/>
        <v>0</v>
      </c>
      <c r="EG28">
        <f t="shared" si="16"/>
        <v>0</v>
      </c>
    </row>
    <row r="29" spans="1:137" x14ac:dyDescent="0.25">
      <c r="A29" s="53" t="str">
        <f>IF(Mitarbeitende!A29="","",Mitarbeitende!A29)</f>
        <v/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H29" s="43" t="str">
        <f>IF(OR($A29="",N(Mitarbeitende!$C29)=0),"",IF(Soll_Modus="Kalendertagen",Mitarbeitende!$C29/7*COUNT($B$4:$AF$4),Mitarbeitende!$C29/5*SUM($B$43:$AF$43)))</f>
        <v/>
      </c>
      <c r="AI29" s="43" t="str">
        <f>IF($A29="","",SUMPRODUCT(COUNTIF($B29:$AF29,Kuerzel_Liste)*Std_Liste)+SUMPRODUCT(COUNTIF($B29:$AF29,Kuerzel_Liste)*Bezahlt_Liste)*N(Mitarbeitende!$D29))</f>
        <v/>
      </c>
      <c r="AJ29" s="44" t="str">
        <f t="shared" si="2"/>
        <v/>
      </c>
      <c r="AK29" s="55" t="str">
        <f t="shared" si="13"/>
        <v/>
      </c>
      <c r="AL29" s="55" t="str">
        <f t="shared" si="13"/>
        <v/>
      </c>
      <c r="AM29" s="55" t="str">
        <f t="shared" si="13"/>
        <v/>
      </c>
      <c r="AN29" s="55" t="str">
        <f t="shared" si="13"/>
        <v/>
      </c>
      <c r="AO29" s="55" t="str">
        <f t="shared" si="13"/>
        <v/>
      </c>
      <c r="AP29" s="55" t="str">
        <f t="shared" si="4"/>
        <v/>
      </c>
      <c r="AQ29" s="56" t="str">
        <f t="shared" si="5"/>
        <v/>
      </c>
      <c r="AR29">
        <f t="shared" si="6"/>
        <v>0</v>
      </c>
      <c r="AS29">
        <f>IF(B$4="",Nov!BW29,IFERROR(VLOOKUP(B29,Schicht_Tabelle,12,0),-999))</f>
        <v>-999</v>
      </c>
      <c r="AT29">
        <f t="shared" si="14"/>
        <v>-999</v>
      </c>
      <c r="AU29">
        <f t="shared" si="14"/>
        <v>-999</v>
      </c>
      <c r="AV29">
        <f t="shared" si="14"/>
        <v>-999</v>
      </c>
      <c r="AW29">
        <f t="shared" si="14"/>
        <v>-999</v>
      </c>
      <c r="AX29">
        <f t="shared" si="14"/>
        <v>-999</v>
      </c>
      <c r="AY29">
        <f t="shared" si="14"/>
        <v>-999</v>
      </c>
      <c r="AZ29">
        <f t="shared" si="14"/>
        <v>-999</v>
      </c>
      <c r="BA29">
        <f t="shared" si="14"/>
        <v>-999</v>
      </c>
      <c r="BB29">
        <f t="shared" si="14"/>
        <v>-999</v>
      </c>
      <c r="BC29">
        <f t="shared" si="14"/>
        <v>-999</v>
      </c>
      <c r="BD29">
        <f t="shared" si="14"/>
        <v>-999</v>
      </c>
      <c r="BE29">
        <f t="shared" si="14"/>
        <v>-999</v>
      </c>
      <c r="BF29">
        <f t="shared" si="14"/>
        <v>-999</v>
      </c>
      <c r="BG29">
        <f t="shared" si="14"/>
        <v>-999</v>
      </c>
      <c r="BH29">
        <f t="shared" si="14"/>
        <v>-999</v>
      </c>
      <c r="BI29">
        <f t="shared" si="14"/>
        <v>-999</v>
      </c>
      <c r="BJ29">
        <f t="shared" si="14"/>
        <v>-999</v>
      </c>
      <c r="BK29">
        <f t="shared" si="14"/>
        <v>-999</v>
      </c>
      <c r="BL29">
        <f t="shared" si="14"/>
        <v>-999</v>
      </c>
      <c r="BM29">
        <f t="shared" si="14"/>
        <v>-999</v>
      </c>
      <c r="BN29">
        <f t="shared" si="14"/>
        <v>-999</v>
      </c>
      <c r="BO29">
        <f t="shared" si="14"/>
        <v>-999</v>
      </c>
      <c r="BP29">
        <f t="shared" si="14"/>
        <v>-999</v>
      </c>
      <c r="BQ29">
        <f t="shared" si="14"/>
        <v>-999</v>
      </c>
      <c r="BR29">
        <f t="shared" si="14"/>
        <v>-999</v>
      </c>
      <c r="BS29">
        <f t="shared" si="14"/>
        <v>-999</v>
      </c>
      <c r="BT29">
        <f t="shared" si="14"/>
        <v>-999</v>
      </c>
      <c r="BU29">
        <f t="shared" si="14"/>
        <v>-999</v>
      </c>
      <c r="BV29">
        <f t="shared" si="14"/>
        <v>-999</v>
      </c>
      <c r="BW29">
        <f t="shared" si="14"/>
        <v>-999</v>
      </c>
      <c r="BX29">
        <f>IF(B$4="",Nov!DB29,IF(IFERROR(VLOOKUP(B29,Schicht_Tabelle,13,0),0)=1,Nov!DB29+1,0))</f>
        <v>0</v>
      </c>
      <c r="BY29">
        <f t="shared" si="15"/>
        <v>0</v>
      </c>
      <c r="BZ29">
        <f t="shared" si="15"/>
        <v>0</v>
      </c>
      <c r="CA29">
        <f t="shared" si="15"/>
        <v>0</v>
      </c>
      <c r="CB29">
        <f t="shared" si="15"/>
        <v>0</v>
      </c>
      <c r="CC29">
        <f t="shared" si="15"/>
        <v>0</v>
      </c>
      <c r="CD29">
        <f t="shared" si="15"/>
        <v>0</v>
      </c>
      <c r="CE29">
        <f t="shared" si="15"/>
        <v>0</v>
      </c>
      <c r="CF29">
        <f t="shared" si="15"/>
        <v>0</v>
      </c>
      <c r="CG29">
        <f t="shared" si="15"/>
        <v>0</v>
      </c>
      <c r="CH29">
        <f t="shared" si="15"/>
        <v>0</v>
      </c>
      <c r="CI29">
        <f t="shared" si="15"/>
        <v>0</v>
      </c>
      <c r="CJ29">
        <f t="shared" si="15"/>
        <v>0</v>
      </c>
      <c r="CK29">
        <f t="shared" si="15"/>
        <v>0</v>
      </c>
      <c r="CL29">
        <f t="shared" si="15"/>
        <v>0</v>
      </c>
      <c r="CM29">
        <f t="shared" si="15"/>
        <v>0</v>
      </c>
      <c r="CN29">
        <f t="shared" si="15"/>
        <v>0</v>
      </c>
      <c r="CO29">
        <f t="shared" si="15"/>
        <v>0</v>
      </c>
      <c r="CP29">
        <f t="shared" si="15"/>
        <v>0</v>
      </c>
      <c r="CQ29">
        <f t="shared" si="15"/>
        <v>0</v>
      </c>
      <c r="CR29">
        <f t="shared" si="15"/>
        <v>0</v>
      </c>
      <c r="CS29">
        <f t="shared" si="15"/>
        <v>0</v>
      </c>
      <c r="CT29">
        <f t="shared" si="15"/>
        <v>0</v>
      </c>
      <c r="CU29">
        <f t="shared" si="15"/>
        <v>0</v>
      </c>
      <c r="CV29">
        <f t="shared" si="15"/>
        <v>0</v>
      </c>
      <c r="CW29">
        <f t="shared" si="15"/>
        <v>0</v>
      </c>
      <c r="CX29">
        <f t="shared" si="15"/>
        <v>0</v>
      </c>
      <c r="CY29">
        <f t="shared" si="15"/>
        <v>0</v>
      </c>
      <c r="CZ29">
        <f t="shared" si="15"/>
        <v>0</v>
      </c>
      <c r="DA29">
        <f t="shared" si="15"/>
        <v>0</v>
      </c>
      <c r="DB29">
        <f t="shared" si="15"/>
        <v>0</v>
      </c>
      <c r="DC29">
        <f>IF(B$4="",0,N(ROUND(24+IFERROR(VLOOKUP(B29,Schicht_Tabelle,16,0),99)-Nov!BW29,2)&lt;Min_Ruhe))</f>
        <v>0</v>
      </c>
      <c r="DD29">
        <f t="shared" si="16"/>
        <v>0</v>
      </c>
      <c r="DE29">
        <f t="shared" si="16"/>
        <v>0</v>
      </c>
      <c r="DF29">
        <f t="shared" si="16"/>
        <v>0</v>
      </c>
      <c r="DG29">
        <f t="shared" si="16"/>
        <v>0</v>
      </c>
      <c r="DH29">
        <f t="shared" si="16"/>
        <v>0</v>
      </c>
      <c r="DI29">
        <f t="shared" si="16"/>
        <v>0</v>
      </c>
      <c r="DJ29">
        <f t="shared" si="16"/>
        <v>0</v>
      </c>
      <c r="DK29">
        <f t="shared" si="16"/>
        <v>0</v>
      </c>
      <c r="DL29">
        <f t="shared" si="16"/>
        <v>0</v>
      </c>
      <c r="DM29">
        <f t="shared" si="16"/>
        <v>0</v>
      </c>
      <c r="DN29">
        <f t="shared" si="16"/>
        <v>0</v>
      </c>
      <c r="DO29">
        <f t="shared" si="16"/>
        <v>0</v>
      </c>
      <c r="DP29">
        <f t="shared" si="16"/>
        <v>0</v>
      </c>
      <c r="DQ29">
        <f t="shared" si="16"/>
        <v>0</v>
      </c>
      <c r="DR29">
        <f t="shared" si="16"/>
        <v>0</v>
      </c>
      <c r="DS29">
        <f t="shared" si="16"/>
        <v>0</v>
      </c>
      <c r="DT29">
        <f t="shared" si="16"/>
        <v>0</v>
      </c>
      <c r="DU29">
        <f t="shared" si="16"/>
        <v>0</v>
      </c>
      <c r="DV29">
        <f t="shared" si="16"/>
        <v>0</v>
      </c>
      <c r="DW29">
        <f t="shared" si="16"/>
        <v>0</v>
      </c>
      <c r="DX29">
        <f t="shared" si="16"/>
        <v>0</v>
      </c>
      <c r="DY29">
        <f t="shared" si="16"/>
        <v>0</v>
      </c>
      <c r="DZ29">
        <f t="shared" si="16"/>
        <v>0</v>
      </c>
      <c r="EA29">
        <f t="shared" si="16"/>
        <v>0</v>
      </c>
      <c r="EB29">
        <f t="shared" si="16"/>
        <v>0</v>
      </c>
      <c r="EC29">
        <f t="shared" si="16"/>
        <v>0</v>
      </c>
      <c r="ED29">
        <f t="shared" si="16"/>
        <v>0</v>
      </c>
      <c r="EE29">
        <f t="shared" si="16"/>
        <v>0</v>
      </c>
      <c r="EF29">
        <f t="shared" si="16"/>
        <v>0</v>
      </c>
      <c r="EG29">
        <f t="shared" si="16"/>
        <v>0</v>
      </c>
    </row>
    <row r="30" spans="1:137" x14ac:dyDescent="0.25">
      <c r="A30" s="53" t="str">
        <f>IF(Mitarbeitende!A30="","",Mitarbeitende!A30)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H30" s="43" t="str">
        <f>IF(OR($A30="",N(Mitarbeitende!$C30)=0),"",IF(Soll_Modus="Kalendertagen",Mitarbeitende!$C30/7*COUNT($B$4:$AF$4),Mitarbeitende!$C30/5*SUM($B$43:$AF$43)))</f>
        <v/>
      </c>
      <c r="AI30" s="43" t="str">
        <f>IF($A30="","",SUMPRODUCT(COUNTIF($B30:$AF30,Kuerzel_Liste)*Std_Liste)+SUMPRODUCT(COUNTIF($B30:$AF30,Kuerzel_Liste)*Bezahlt_Liste)*N(Mitarbeitende!$D30))</f>
        <v/>
      </c>
      <c r="AJ30" s="44" t="str">
        <f t="shared" si="2"/>
        <v/>
      </c>
      <c r="AK30" s="55" t="str">
        <f t="shared" si="13"/>
        <v/>
      </c>
      <c r="AL30" s="55" t="str">
        <f t="shared" si="13"/>
        <v/>
      </c>
      <c r="AM30" s="55" t="str">
        <f t="shared" si="13"/>
        <v/>
      </c>
      <c r="AN30" s="55" t="str">
        <f t="shared" si="13"/>
        <v/>
      </c>
      <c r="AO30" s="55" t="str">
        <f t="shared" si="13"/>
        <v/>
      </c>
      <c r="AP30" s="55" t="str">
        <f t="shared" si="4"/>
        <v/>
      </c>
      <c r="AQ30" s="56" t="str">
        <f t="shared" si="5"/>
        <v/>
      </c>
      <c r="AR30">
        <f t="shared" si="6"/>
        <v>0</v>
      </c>
      <c r="AS30">
        <f>IF(B$4="",Nov!BW30,IFERROR(VLOOKUP(B30,Schicht_Tabelle,12,0),-999))</f>
        <v>-999</v>
      </c>
      <c r="AT30">
        <f t="shared" si="14"/>
        <v>-999</v>
      </c>
      <c r="AU30">
        <f t="shared" si="14"/>
        <v>-999</v>
      </c>
      <c r="AV30">
        <f t="shared" si="14"/>
        <v>-999</v>
      </c>
      <c r="AW30">
        <f t="shared" si="14"/>
        <v>-999</v>
      </c>
      <c r="AX30">
        <f t="shared" si="14"/>
        <v>-999</v>
      </c>
      <c r="AY30">
        <f t="shared" si="14"/>
        <v>-999</v>
      </c>
      <c r="AZ30">
        <f t="shared" si="14"/>
        <v>-999</v>
      </c>
      <c r="BA30">
        <f t="shared" si="14"/>
        <v>-999</v>
      </c>
      <c r="BB30">
        <f t="shared" si="14"/>
        <v>-999</v>
      </c>
      <c r="BC30">
        <f t="shared" si="14"/>
        <v>-999</v>
      </c>
      <c r="BD30">
        <f t="shared" si="14"/>
        <v>-999</v>
      </c>
      <c r="BE30">
        <f t="shared" si="14"/>
        <v>-999</v>
      </c>
      <c r="BF30">
        <f t="shared" si="14"/>
        <v>-999</v>
      </c>
      <c r="BG30">
        <f t="shared" si="14"/>
        <v>-999</v>
      </c>
      <c r="BH30">
        <f t="shared" si="14"/>
        <v>-999</v>
      </c>
      <c r="BI30">
        <f t="shared" si="14"/>
        <v>-999</v>
      </c>
      <c r="BJ30">
        <f t="shared" si="14"/>
        <v>-999</v>
      </c>
      <c r="BK30">
        <f t="shared" si="14"/>
        <v>-999</v>
      </c>
      <c r="BL30">
        <f t="shared" si="14"/>
        <v>-999</v>
      </c>
      <c r="BM30">
        <f t="shared" si="14"/>
        <v>-999</v>
      </c>
      <c r="BN30">
        <f t="shared" si="14"/>
        <v>-999</v>
      </c>
      <c r="BO30">
        <f t="shared" si="14"/>
        <v>-999</v>
      </c>
      <c r="BP30">
        <f t="shared" si="14"/>
        <v>-999</v>
      </c>
      <c r="BQ30">
        <f t="shared" si="14"/>
        <v>-999</v>
      </c>
      <c r="BR30">
        <f t="shared" si="14"/>
        <v>-999</v>
      </c>
      <c r="BS30">
        <f t="shared" si="14"/>
        <v>-999</v>
      </c>
      <c r="BT30">
        <f t="shared" si="14"/>
        <v>-999</v>
      </c>
      <c r="BU30">
        <f t="shared" si="14"/>
        <v>-999</v>
      </c>
      <c r="BV30">
        <f t="shared" si="14"/>
        <v>-999</v>
      </c>
      <c r="BW30">
        <f t="shared" si="14"/>
        <v>-999</v>
      </c>
      <c r="BX30">
        <f>IF(B$4="",Nov!DB30,IF(IFERROR(VLOOKUP(B30,Schicht_Tabelle,13,0),0)=1,Nov!DB30+1,0))</f>
        <v>0</v>
      </c>
      <c r="BY30">
        <f t="shared" si="15"/>
        <v>0</v>
      </c>
      <c r="BZ30">
        <f t="shared" si="15"/>
        <v>0</v>
      </c>
      <c r="CA30">
        <f t="shared" si="15"/>
        <v>0</v>
      </c>
      <c r="CB30">
        <f t="shared" si="15"/>
        <v>0</v>
      </c>
      <c r="CC30">
        <f t="shared" si="15"/>
        <v>0</v>
      </c>
      <c r="CD30">
        <f t="shared" si="15"/>
        <v>0</v>
      </c>
      <c r="CE30">
        <f t="shared" si="15"/>
        <v>0</v>
      </c>
      <c r="CF30">
        <f t="shared" si="15"/>
        <v>0</v>
      </c>
      <c r="CG30">
        <f t="shared" si="15"/>
        <v>0</v>
      </c>
      <c r="CH30">
        <f t="shared" si="15"/>
        <v>0</v>
      </c>
      <c r="CI30">
        <f t="shared" si="15"/>
        <v>0</v>
      </c>
      <c r="CJ30">
        <f t="shared" si="15"/>
        <v>0</v>
      </c>
      <c r="CK30">
        <f t="shared" si="15"/>
        <v>0</v>
      </c>
      <c r="CL30">
        <f t="shared" si="15"/>
        <v>0</v>
      </c>
      <c r="CM30">
        <f t="shared" si="15"/>
        <v>0</v>
      </c>
      <c r="CN30">
        <f t="shared" si="15"/>
        <v>0</v>
      </c>
      <c r="CO30">
        <f t="shared" si="15"/>
        <v>0</v>
      </c>
      <c r="CP30">
        <f t="shared" si="15"/>
        <v>0</v>
      </c>
      <c r="CQ30">
        <f t="shared" si="15"/>
        <v>0</v>
      </c>
      <c r="CR30">
        <f t="shared" si="15"/>
        <v>0</v>
      </c>
      <c r="CS30">
        <f t="shared" si="15"/>
        <v>0</v>
      </c>
      <c r="CT30">
        <f t="shared" si="15"/>
        <v>0</v>
      </c>
      <c r="CU30">
        <f t="shared" si="15"/>
        <v>0</v>
      </c>
      <c r="CV30">
        <f t="shared" si="15"/>
        <v>0</v>
      </c>
      <c r="CW30">
        <f t="shared" si="15"/>
        <v>0</v>
      </c>
      <c r="CX30">
        <f t="shared" si="15"/>
        <v>0</v>
      </c>
      <c r="CY30">
        <f t="shared" si="15"/>
        <v>0</v>
      </c>
      <c r="CZ30">
        <f t="shared" si="15"/>
        <v>0</v>
      </c>
      <c r="DA30">
        <f t="shared" si="15"/>
        <v>0</v>
      </c>
      <c r="DB30">
        <f t="shared" si="15"/>
        <v>0</v>
      </c>
      <c r="DC30">
        <f>IF(B$4="",0,N(ROUND(24+IFERROR(VLOOKUP(B30,Schicht_Tabelle,16,0),99)-Nov!BW30,2)&lt;Min_Ruhe))</f>
        <v>0</v>
      </c>
      <c r="DD30">
        <f t="shared" si="16"/>
        <v>0</v>
      </c>
      <c r="DE30">
        <f t="shared" si="16"/>
        <v>0</v>
      </c>
      <c r="DF30">
        <f t="shared" si="16"/>
        <v>0</v>
      </c>
      <c r="DG30">
        <f t="shared" si="16"/>
        <v>0</v>
      </c>
      <c r="DH30">
        <f t="shared" si="16"/>
        <v>0</v>
      </c>
      <c r="DI30">
        <f t="shared" si="16"/>
        <v>0</v>
      </c>
      <c r="DJ30">
        <f t="shared" si="16"/>
        <v>0</v>
      </c>
      <c r="DK30">
        <f t="shared" si="16"/>
        <v>0</v>
      </c>
      <c r="DL30">
        <f t="shared" si="16"/>
        <v>0</v>
      </c>
      <c r="DM30">
        <f t="shared" si="16"/>
        <v>0</v>
      </c>
      <c r="DN30">
        <f t="shared" si="16"/>
        <v>0</v>
      </c>
      <c r="DO30">
        <f t="shared" si="16"/>
        <v>0</v>
      </c>
      <c r="DP30">
        <f t="shared" si="16"/>
        <v>0</v>
      </c>
      <c r="DQ30">
        <f t="shared" si="16"/>
        <v>0</v>
      </c>
      <c r="DR30">
        <f t="shared" si="16"/>
        <v>0</v>
      </c>
      <c r="DS30">
        <f t="shared" si="16"/>
        <v>0</v>
      </c>
      <c r="DT30">
        <f t="shared" si="16"/>
        <v>0</v>
      </c>
      <c r="DU30">
        <f t="shared" si="16"/>
        <v>0</v>
      </c>
      <c r="DV30">
        <f t="shared" si="16"/>
        <v>0</v>
      </c>
      <c r="DW30">
        <f t="shared" si="16"/>
        <v>0</v>
      </c>
      <c r="DX30">
        <f t="shared" si="16"/>
        <v>0</v>
      </c>
      <c r="DY30">
        <f t="shared" si="16"/>
        <v>0</v>
      </c>
      <c r="DZ30">
        <f t="shared" si="16"/>
        <v>0</v>
      </c>
      <c r="EA30">
        <f t="shared" si="16"/>
        <v>0</v>
      </c>
      <c r="EB30">
        <f t="shared" si="16"/>
        <v>0</v>
      </c>
      <c r="EC30">
        <f t="shared" si="16"/>
        <v>0</v>
      </c>
      <c r="ED30">
        <f t="shared" si="16"/>
        <v>0</v>
      </c>
      <c r="EE30">
        <f t="shared" si="16"/>
        <v>0</v>
      </c>
      <c r="EF30">
        <f t="shared" si="16"/>
        <v>0</v>
      </c>
      <c r="EG30">
        <f t="shared" si="16"/>
        <v>0</v>
      </c>
    </row>
    <row r="32" spans="1:137" ht="24" customHeight="1" x14ac:dyDescent="0.25">
      <c r="A32" s="50" t="s">
        <v>114</v>
      </c>
      <c r="AH32" s="57" t="s">
        <v>115</v>
      </c>
      <c r="AI32" s="57" t="s">
        <v>116</v>
      </c>
    </row>
    <row r="33" spans="1:35" x14ac:dyDescent="0.25">
      <c r="A33" s="58" t="str">
        <f>IF(Start!$B$14="","",Start!$B$14&amp;"  "&amp;IFERROR(VLOOKUP(Start!$B$14,Schicht_Tabelle,2,FALSE),""))</f>
        <v>F  Früh</v>
      </c>
      <c r="B33" s="59">
        <f>IF(OR(B$4="",Start!$B$14=""),"",COUNTIF(B$6:B$30,Start!$B$14))</f>
        <v>0</v>
      </c>
      <c r="C33" s="59">
        <f>IF(OR(C$4="",Start!$B$14=""),"",COUNTIF(C$6:C$30,Start!$B$14))</f>
        <v>0</v>
      </c>
      <c r="D33" s="59">
        <f>IF(OR(D$4="",Start!$B$14=""),"",COUNTIF(D$6:D$30,Start!$B$14))</f>
        <v>0</v>
      </c>
      <c r="E33" s="59">
        <f>IF(OR(E$4="",Start!$B$14=""),"",COUNTIF(E$6:E$30,Start!$B$14))</f>
        <v>0</v>
      </c>
      <c r="F33" s="59">
        <f>IF(OR(F$4="",Start!$B$14=""),"",COUNTIF(F$6:F$30,Start!$B$14))</f>
        <v>0</v>
      </c>
      <c r="G33" s="59">
        <f>IF(OR(G$4="",Start!$B$14=""),"",COUNTIF(G$6:G$30,Start!$B$14))</f>
        <v>0</v>
      </c>
      <c r="H33" s="59">
        <f>IF(OR(H$4="",Start!$B$14=""),"",COUNTIF(H$6:H$30,Start!$B$14))</f>
        <v>0</v>
      </c>
      <c r="I33" s="59">
        <f>IF(OR(I$4="",Start!$B$14=""),"",COUNTIF(I$6:I$30,Start!$B$14))</f>
        <v>0</v>
      </c>
      <c r="J33" s="59">
        <f>IF(OR(J$4="",Start!$B$14=""),"",COUNTIF(J$6:J$30,Start!$B$14))</f>
        <v>0</v>
      </c>
      <c r="K33" s="59">
        <f>IF(OR(K$4="",Start!$B$14=""),"",COUNTIF(K$6:K$30,Start!$B$14))</f>
        <v>0</v>
      </c>
      <c r="L33" s="59">
        <f>IF(OR(L$4="",Start!$B$14=""),"",COUNTIF(L$6:L$30,Start!$B$14))</f>
        <v>0</v>
      </c>
      <c r="M33" s="59">
        <f>IF(OR(M$4="",Start!$B$14=""),"",COUNTIF(M$6:M$30,Start!$B$14))</f>
        <v>0</v>
      </c>
      <c r="N33" s="59">
        <f>IF(OR(N$4="",Start!$B$14=""),"",COUNTIF(N$6:N$30,Start!$B$14))</f>
        <v>0</v>
      </c>
      <c r="O33" s="59">
        <f>IF(OR(O$4="",Start!$B$14=""),"",COUNTIF(O$6:O$30,Start!$B$14))</f>
        <v>0</v>
      </c>
      <c r="P33" s="59">
        <f>IF(OR(P$4="",Start!$B$14=""),"",COUNTIF(P$6:P$30,Start!$B$14))</f>
        <v>0</v>
      </c>
      <c r="Q33" s="59">
        <f>IF(OR(Q$4="",Start!$B$14=""),"",COUNTIF(Q$6:Q$30,Start!$B$14))</f>
        <v>0</v>
      </c>
      <c r="R33" s="59">
        <f>IF(OR(R$4="",Start!$B$14=""),"",COUNTIF(R$6:R$30,Start!$B$14))</f>
        <v>0</v>
      </c>
      <c r="S33" s="59">
        <f>IF(OR(S$4="",Start!$B$14=""),"",COUNTIF(S$6:S$30,Start!$B$14))</f>
        <v>0</v>
      </c>
      <c r="T33" s="59">
        <f>IF(OR(T$4="",Start!$B$14=""),"",COUNTIF(T$6:T$30,Start!$B$14))</f>
        <v>0</v>
      </c>
      <c r="U33" s="59">
        <f>IF(OR(U$4="",Start!$B$14=""),"",COUNTIF(U$6:U$30,Start!$B$14))</f>
        <v>0</v>
      </c>
      <c r="V33" s="59">
        <f>IF(OR(V$4="",Start!$B$14=""),"",COUNTIF(V$6:V$30,Start!$B$14))</f>
        <v>0</v>
      </c>
      <c r="W33" s="59">
        <f>IF(OR(W$4="",Start!$B$14=""),"",COUNTIF(W$6:W$30,Start!$B$14))</f>
        <v>0</v>
      </c>
      <c r="X33" s="59">
        <f>IF(OR(X$4="",Start!$B$14=""),"",COUNTIF(X$6:X$30,Start!$B$14))</f>
        <v>0</v>
      </c>
      <c r="Y33" s="59">
        <f>IF(OR(Y$4="",Start!$B$14=""),"",COUNTIF(Y$6:Y$30,Start!$B$14))</f>
        <v>0</v>
      </c>
      <c r="Z33" s="59">
        <f>IF(OR(Z$4="",Start!$B$14=""),"",COUNTIF(Z$6:Z$30,Start!$B$14))</f>
        <v>0</v>
      </c>
      <c r="AA33" s="59">
        <f>IF(OR(AA$4="",Start!$B$14=""),"",COUNTIF(AA$6:AA$30,Start!$B$14))</f>
        <v>0</v>
      </c>
      <c r="AB33" s="59">
        <f>IF(OR(AB$4="",Start!$B$14=""),"",COUNTIF(AB$6:AB$30,Start!$B$14))</f>
        <v>0</v>
      </c>
      <c r="AC33" s="59">
        <f>IF(OR(AC$4="",Start!$B$14=""),"",COUNTIF(AC$6:AC$30,Start!$B$14))</f>
        <v>0</v>
      </c>
      <c r="AD33" s="59">
        <f>IF(OR(AD$4="",Start!$B$14=""),"",COUNTIF(AD$6:AD$30,Start!$B$14))</f>
        <v>0</v>
      </c>
      <c r="AE33" s="59">
        <f>IF(OR(AE$4="",Start!$B$14=""),"",COUNTIF(AE$6:AE$30,Start!$B$14))</f>
        <v>0</v>
      </c>
      <c r="AF33" s="59">
        <f>IF(OR(AF$4="",Start!$B$14=""),"",COUNTIF(AF$6:AF$30,Start!$B$14))</f>
        <v>0</v>
      </c>
      <c r="AH33" s="60">
        <f>IF(Start!$B$14="","",N(Start!$C$14))</f>
        <v>2</v>
      </c>
      <c r="AI33" s="60">
        <f>IF(Start!$B$14="","",N(Start!$D$14))</f>
        <v>2</v>
      </c>
    </row>
    <row r="34" spans="1:35" x14ac:dyDescent="0.25">
      <c r="A34" s="58" t="str">
        <f>IF(Start!$B$15="","",Start!$B$15&amp;"  "&amp;IFERROR(VLOOKUP(Start!$B$15,Schicht_Tabelle,2,FALSE),""))</f>
        <v>S  Spät</v>
      </c>
      <c r="B34" s="59">
        <f>IF(OR(B$4="",Start!$B$15=""),"",COUNTIF(B$6:B$30,Start!$B$15))</f>
        <v>0</v>
      </c>
      <c r="C34" s="59">
        <f>IF(OR(C$4="",Start!$B$15=""),"",COUNTIF(C$6:C$30,Start!$B$15))</f>
        <v>0</v>
      </c>
      <c r="D34" s="59">
        <f>IF(OR(D$4="",Start!$B$15=""),"",COUNTIF(D$6:D$30,Start!$B$15))</f>
        <v>0</v>
      </c>
      <c r="E34" s="59">
        <f>IF(OR(E$4="",Start!$B$15=""),"",COUNTIF(E$6:E$30,Start!$B$15))</f>
        <v>0</v>
      </c>
      <c r="F34" s="59">
        <f>IF(OR(F$4="",Start!$B$15=""),"",COUNTIF(F$6:F$30,Start!$B$15))</f>
        <v>0</v>
      </c>
      <c r="G34" s="59">
        <f>IF(OR(G$4="",Start!$B$15=""),"",COUNTIF(G$6:G$30,Start!$B$15))</f>
        <v>0</v>
      </c>
      <c r="H34" s="59">
        <f>IF(OR(H$4="",Start!$B$15=""),"",COUNTIF(H$6:H$30,Start!$B$15))</f>
        <v>0</v>
      </c>
      <c r="I34" s="59">
        <f>IF(OR(I$4="",Start!$B$15=""),"",COUNTIF(I$6:I$30,Start!$B$15))</f>
        <v>0</v>
      </c>
      <c r="J34" s="59">
        <f>IF(OR(J$4="",Start!$B$15=""),"",COUNTIF(J$6:J$30,Start!$B$15))</f>
        <v>0</v>
      </c>
      <c r="K34" s="59">
        <f>IF(OR(K$4="",Start!$B$15=""),"",COUNTIF(K$6:K$30,Start!$B$15))</f>
        <v>0</v>
      </c>
      <c r="L34" s="59">
        <f>IF(OR(L$4="",Start!$B$15=""),"",COUNTIF(L$6:L$30,Start!$B$15))</f>
        <v>0</v>
      </c>
      <c r="M34" s="59">
        <f>IF(OR(M$4="",Start!$B$15=""),"",COUNTIF(M$6:M$30,Start!$B$15))</f>
        <v>0</v>
      </c>
      <c r="N34" s="59">
        <f>IF(OR(N$4="",Start!$B$15=""),"",COUNTIF(N$6:N$30,Start!$B$15))</f>
        <v>0</v>
      </c>
      <c r="O34" s="59">
        <f>IF(OR(O$4="",Start!$B$15=""),"",COUNTIF(O$6:O$30,Start!$B$15))</f>
        <v>0</v>
      </c>
      <c r="P34" s="59">
        <f>IF(OR(P$4="",Start!$B$15=""),"",COUNTIF(P$6:P$30,Start!$B$15))</f>
        <v>0</v>
      </c>
      <c r="Q34" s="59">
        <f>IF(OR(Q$4="",Start!$B$15=""),"",COUNTIF(Q$6:Q$30,Start!$B$15))</f>
        <v>0</v>
      </c>
      <c r="R34" s="59">
        <f>IF(OR(R$4="",Start!$B$15=""),"",COUNTIF(R$6:R$30,Start!$B$15))</f>
        <v>0</v>
      </c>
      <c r="S34" s="59">
        <f>IF(OR(S$4="",Start!$B$15=""),"",COUNTIF(S$6:S$30,Start!$B$15))</f>
        <v>0</v>
      </c>
      <c r="T34" s="59">
        <f>IF(OR(T$4="",Start!$B$15=""),"",COUNTIF(T$6:T$30,Start!$B$15))</f>
        <v>0</v>
      </c>
      <c r="U34" s="59">
        <f>IF(OR(U$4="",Start!$B$15=""),"",COUNTIF(U$6:U$30,Start!$B$15))</f>
        <v>0</v>
      </c>
      <c r="V34" s="59">
        <f>IF(OR(V$4="",Start!$B$15=""),"",COUNTIF(V$6:V$30,Start!$B$15))</f>
        <v>0</v>
      </c>
      <c r="W34" s="59">
        <f>IF(OR(W$4="",Start!$B$15=""),"",COUNTIF(W$6:W$30,Start!$B$15))</f>
        <v>0</v>
      </c>
      <c r="X34" s="59">
        <f>IF(OR(X$4="",Start!$B$15=""),"",COUNTIF(X$6:X$30,Start!$B$15))</f>
        <v>0</v>
      </c>
      <c r="Y34" s="59">
        <f>IF(OR(Y$4="",Start!$B$15=""),"",COUNTIF(Y$6:Y$30,Start!$B$15))</f>
        <v>0</v>
      </c>
      <c r="Z34" s="59">
        <f>IF(OR(Z$4="",Start!$B$15=""),"",COUNTIF(Z$6:Z$30,Start!$B$15))</f>
        <v>0</v>
      </c>
      <c r="AA34" s="59">
        <f>IF(OR(AA$4="",Start!$B$15=""),"",COUNTIF(AA$6:AA$30,Start!$B$15))</f>
        <v>0</v>
      </c>
      <c r="AB34" s="59">
        <f>IF(OR(AB$4="",Start!$B$15=""),"",COUNTIF(AB$6:AB$30,Start!$B$15))</f>
        <v>0</v>
      </c>
      <c r="AC34" s="59">
        <f>IF(OR(AC$4="",Start!$B$15=""),"",COUNTIF(AC$6:AC$30,Start!$B$15))</f>
        <v>0</v>
      </c>
      <c r="AD34" s="59">
        <f>IF(OR(AD$4="",Start!$B$15=""),"",COUNTIF(AD$6:AD$30,Start!$B$15))</f>
        <v>0</v>
      </c>
      <c r="AE34" s="59">
        <f>IF(OR(AE$4="",Start!$B$15=""),"",COUNTIF(AE$6:AE$30,Start!$B$15))</f>
        <v>0</v>
      </c>
      <c r="AF34" s="59">
        <f>IF(OR(AF$4="",Start!$B$15=""),"",COUNTIF(AF$6:AF$30,Start!$B$15))</f>
        <v>0</v>
      </c>
      <c r="AH34" s="60">
        <f>IF(Start!$B$15="","",N(Start!$C$15))</f>
        <v>2</v>
      </c>
      <c r="AI34" s="60">
        <f>IF(Start!$B$15="","",N(Start!$D$15))</f>
        <v>2</v>
      </c>
    </row>
    <row r="35" spans="1:35" x14ac:dyDescent="0.25">
      <c r="A35" s="58" t="str">
        <f>IF(Start!$B$16="","",Start!$B$16&amp;"  "&amp;IFERROR(VLOOKUP(Start!$B$16,Schicht_Tabelle,2,FALSE),""))</f>
        <v>N  Nacht</v>
      </c>
      <c r="B35" s="59">
        <f>IF(OR(B$4="",Start!$B$16=""),"",COUNTIF(B$6:B$30,Start!$B$16))</f>
        <v>0</v>
      </c>
      <c r="C35" s="59">
        <f>IF(OR(C$4="",Start!$B$16=""),"",COUNTIF(C$6:C$30,Start!$B$16))</f>
        <v>0</v>
      </c>
      <c r="D35" s="59">
        <f>IF(OR(D$4="",Start!$B$16=""),"",COUNTIF(D$6:D$30,Start!$B$16))</f>
        <v>0</v>
      </c>
      <c r="E35" s="59">
        <f>IF(OR(E$4="",Start!$B$16=""),"",COUNTIF(E$6:E$30,Start!$B$16))</f>
        <v>0</v>
      </c>
      <c r="F35" s="59">
        <f>IF(OR(F$4="",Start!$B$16=""),"",COUNTIF(F$6:F$30,Start!$B$16))</f>
        <v>0</v>
      </c>
      <c r="G35" s="59">
        <f>IF(OR(G$4="",Start!$B$16=""),"",COUNTIF(G$6:G$30,Start!$B$16))</f>
        <v>0</v>
      </c>
      <c r="H35" s="59">
        <f>IF(OR(H$4="",Start!$B$16=""),"",COUNTIF(H$6:H$30,Start!$B$16))</f>
        <v>0</v>
      </c>
      <c r="I35" s="59">
        <f>IF(OR(I$4="",Start!$B$16=""),"",COUNTIF(I$6:I$30,Start!$B$16))</f>
        <v>0</v>
      </c>
      <c r="J35" s="59">
        <f>IF(OR(J$4="",Start!$B$16=""),"",COUNTIF(J$6:J$30,Start!$B$16))</f>
        <v>0</v>
      </c>
      <c r="K35" s="59">
        <f>IF(OR(K$4="",Start!$B$16=""),"",COUNTIF(K$6:K$30,Start!$B$16))</f>
        <v>0</v>
      </c>
      <c r="L35" s="59">
        <f>IF(OR(L$4="",Start!$B$16=""),"",COUNTIF(L$6:L$30,Start!$B$16))</f>
        <v>0</v>
      </c>
      <c r="M35" s="59">
        <f>IF(OR(M$4="",Start!$B$16=""),"",COUNTIF(M$6:M$30,Start!$B$16))</f>
        <v>0</v>
      </c>
      <c r="N35" s="59">
        <f>IF(OR(N$4="",Start!$B$16=""),"",COUNTIF(N$6:N$30,Start!$B$16))</f>
        <v>0</v>
      </c>
      <c r="O35" s="59">
        <f>IF(OR(O$4="",Start!$B$16=""),"",COUNTIF(O$6:O$30,Start!$B$16))</f>
        <v>0</v>
      </c>
      <c r="P35" s="59">
        <f>IF(OR(P$4="",Start!$B$16=""),"",COUNTIF(P$6:P$30,Start!$B$16))</f>
        <v>0</v>
      </c>
      <c r="Q35" s="59">
        <f>IF(OR(Q$4="",Start!$B$16=""),"",COUNTIF(Q$6:Q$30,Start!$B$16))</f>
        <v>0</v>
      </c>
      <c r="R35" s="59">
        <f>IF(OR(R$4="",Start!$B$16=""),"",COUNTIF(R$6:R$30,Start!$B$16))</f>
        <v>0</v>
      </c>
      <c r="S35" s="59">
        <f>IF(OR(S$4="",Start!$B$16=""),"",COUNTIF(S$6:S$30,Start!$B$16))</f>
        <v>0</v>
      </c>
      <c r="T35" s="59">
        <f>IF(OR(T$4="",Start!$B$16=""),"",COUNTIF(T$6:T$30,Start!$B$16))</f>
        <v>0</v>
      </c>
      <c r="U35" s="59">
        <f>IF(OR(U$4="",Start!$B$16=""),"",COUNTIF(U$6:U$30,Start!$B$16))</f>
        <v>0</v>
      </c>
      <c r="V35" s="59">
        <f>IF(OR(V$4="",Start!$B$16=""),"",COUNTIF(V$6:V$30,Start!$B$16))</f>
        <v>0</v>
      </c>
      <c r="W35" s="59">
        <f>IF(OR(W$4="",Start!$B$16=""),"",COUNTIF(W$6:W$30,Start!$B$16))</f>
        <v>0</v>
      </c>
      <c r="X35" s="59">
        <f>IF(OR(X$4="",Start!$B$16=""),"",COUNTIF(X$6:X$30,Start!$B$16))</f>
        <v>0</v>
      </c>
      <c r="Y35" s="59">
        <f>IF(OR(Y$4="",Start!$B$16=""),"",COUNTIF(Y$6:Y$30,Start!$B$16))</f>
        <v>0</v>
      </c>
      <c r="Z35" s="59">
        <f>IF(OR(Z$4="",Start!$B$16=""),"",COUNTIF(Z$6:Z$30,Start!$B$16))</f>
        <v>0</v>
      </c>
      <c r="AA35" s="59">
        <f>IF(OR(AA$4="",Start!$B$16=""),"",COUNTIF(AA$6:AA$30,Start!$B$16))</f>
        <v>0</v>
      </c>
      <c r="AB35" s="59">
        <f>IF(OR(AB$4="",Start!$B$16=""),"",COUNTIF(AB$6:AB$30,Start!$B$16))</f>
        <v>0</v>
      </c>
      <c r="AC35" s="59">
        <f>IF(OR(AC$4="",Start!$B$16=""),"",COUNTIF(AC$6:AC$30,Start!$B$16))</f>
        <v>0</v>
      </c>
      <c r="AD35" s="59">
        <f>IF(OR(AD$4="",Start!$B$16=""),"",COUNTIF(AD$6:AD$30,Start!$B$16))</f>
        <v>0</v>
      </c>
      <c r="AE35" s="59">
        <f>IF(OR(AE$4="",Start!$B$16=""),"",COUNTIF(AE$6:AE$30,Start!$B$16))</f>
        <v>0</v>
      </c>
      <c r="AF35" s="59">
        <f>IF(OR(AF$4="",Start!$B$16=""),"",COUNTIF(AF$6:AF$30,Start!$B$16))</f>
        <v>0</v>
      </c>
      <c r="AH35" s="60">
        <f>IF(Start!$B$16="","",N(Start!$C$16))</f>
        <v>2</v>
      </c>
      <c r="AI35" s="60">
        <f>IF(Start!$B$16="","",N(Start!$D$16))</f>
        <v>2</v>
      </c>
    </row>
    <row r="36" spans="1:35" x14ac:dyDescent="0.25">
      <c r="A36" s="58" t="str">
        <f>IF(Start!$B$17="","",Start!$B$17&amp;"  "&amp;IFERROR(VLOOKUP(Start!$B$17,Schicht_Tabelle,2,FALSE),""))</f>
        <v>T  Tag</v>
      </c>
      <c r="B36" s="59">
        <f>IF(OR(B$4="",Start!$B$17=""),"",COUNTIF(B$6:B$30,Start!$B$17))</f>
        <v>0</v>
      </c>
      <c r="C36" s="59">
        <f>IF(OR(C$4="",Start!$B$17=""),"",COUNTIF(C$6:C$30,Start!$B$17))</f>
        <v>0</v>
      </c>
      <c r="D36" s="59">
        <f>IF(OR(D$4="",Start!$B$17=""),"",COUNTIF(D$6:D$30,Start!$B$17))</f>
        <v>0</v>
      </c>
      <c r="E36" s="59">
        <f>IF(OR(E$4="",Start!$B$17=""),"",COUNTIF(E$6:E$30,Start!$B$17))</f>
        <v>0</v>
      </c>
      <c r="F36" s="59">
        <f>IF(OR(F$4="",Start!$B$17=""),"",COUNTIF(F$6:F$30,Start!$B$17))</f>
        <v>0</v>
      </c>
      <c r="G36" s="59">
        <f>IF(OR(G$4="",Start!$B$17=""),"",COUNTIF(G$6:G$30,Start!$B$17))</f>
        <v>0</v>
      </c>
      <c r="H36" s="59">
        <f>IF(OR(H$4="",Start!$B$17=""),"",COUNTIF(H$6:H$30,Start!$B$17))</f>
        <v>0</v>
      </c>
      <c r="I36" s="59">
        <f>IF(OR(I$4="",Start!$B$17=""),"",COUNTIF(I$6:I$30,Start!$B$17))</f>
        <v>0</v>
      </c>
      <c r="J36" s="59">
        <f>IF(OR(J$4="",Start!$B$17=""),"",COUNTIF(J$6:J$30,Start!$B$17))</f>
        <v>0</v>
      </c>
      <c r="K36" s="59">
        <f>IF(OR(K$4="",Start!$B$17=""),"",COUNTIF(K$6:K$30,Start!$B$17))</f>
        <v>0</v>
      </c>
      <c r="L36" s="59">
        <f>IF(OR(L$4="",Start!$B$17=""),"",COUNTIF(L$6:L$30,Start!$B$17))</f>
        <v>0</v>
      </c>
      <c r="M36" s="59">
        <f>IF(OR(M$4="",Start!$B$17=""),"",COUNTIF(M$6:M$30,Start!$B$17))</f>
        <v>0</v>
      </c>
      <c r="N36" s="59">
        <f>IF(OR(N$4="",Start!$B$17=""),"",COUNTIF(N$6:N$30,Start!$B$17))</f>
        <v>0</v>
      </c>
      <c r="O36" s="59">
        <f>IF(OR(O$4="",Start!$B$17=""),"",COUNTIF(O$6:O$30,Start!$B$17))</f>
        <v>0</v>
      </c>
      <c r="P36" s="59">
        <f>IF(OR(P$4="",Start!$B$17=""),"",COUNTIF(P$6:P$30,Start!$B$17))</f>
        <v>0</v>
      </c>
      <c r="Q36" s="59">
        <f>IF(OR(Q$4="",Start!$B$17=""),"",COUNTIF(Q$6:Q$30,Start!$B$17))</f>
        <v>0</v>
      </c>
      <c r="R36" s="59">
        <f>IF(OR(R$4="",Start!$B$17=""),"",COUNTIF(R$6:R$30,Start!$B$17))</f>
        <v>0</v>
      </c>
      <c r="S36" s="59">
        <f>IF(OR(S$4="",Start!$B$17=""),"",COUNTIF(S$6:S$30,Start!$B$17))</f>
        <v>0</v>
      </c>
      <c r="T36" s="59">
        <f>IF(OR(T$4="",Start!$B$17=""),"",COUNTIF(T$6:T$30,Start!$B$17))</f>
        <v>0</v>
      </c>
      <c r="U36" s="59">
        <f>IF(OR(U$4="",Start!$B$17=""),"",COUNTIF(U$6:U$30,Start!$B$17))</f>
        <v>0</v>
      </c>
      <c r="V36" s="59">
        <f>IF(OR(V$4="",Start!$B$17=""),"",COUNTIF(V$6:V$30,Start!$B$17))</f>
        <v>0</v>
      </c>
      <c r="W36" s="59">
        <f>IF(OR(W$4="",Start!$B$17=""),"",COUNTIF(W$6:W$30,Start!$B$17))</f>
        <v>0</v>
      </c>
      <c r="X36" s="59">
        <f>IF(OR(X$4="",Start!$B$17=""),"",COUNTIF(X$6:X$30,Start!$B$17))</f>
        <v>0</v>
      </c>
      <c r="Y36" s="59">
        <f>IF(OR(Y$4="",Start!$B$17=""),"",COUNTIF(Y$6:Y$30,Start!$B$17))</f>
        <v>0</v>
      </c>
      <c r="Z36" s="59">
        <f>IF(OR(Z$4="",Start!$B$17=""),"",COUNTIF(Z$6:Z$30,Start!$B$17))</f>
        <v>0</v>
      </c>
      <c r="AA36" s="59">
        <f>IF(OR(AA$4="",Start!$B$17=""),"",COUNTIF(AA$6:AA$30,Start!$B$17))</f>
        <v>0</v>
      </c>
      <c r="AB36" s="59">
        <f>IF(OR(AB$4="",Start!$B$17=""),"",COUNTIF(AB$6:AB$30,Start!$B$17))</f>
        <v>0</v>
      </c>
      <c r="AC36" s="59">
        <f>IF(OR(AC$4="",Start!$B$17=""),"",COUNTIF(AC$6:AC$30,Start!$B$17))</f>
        <v>0</v>
      </c>
      <c r="AD36" s="59">
        <f>IF(OR(AD$4="",Start!$B$17=""),"",COUNTIF(AD$6:AD$30,Start!$B$17))</f>
        <v>0</v>
      </c>
      <c r="AE36" s="59">
        <f>IF(OR(AE$4="",Start!$B$17=""),"",COUNTIF(AE$6:AE$30,Start!$B$17))</f>
        <v>0</v>
      </c>
      <c r="AF36" s="59">
        <f>IF(OR(AF$4="",Start!$B$17=""),"",COUNTIF(AF$6:AF$30,Start!$B$17))</f>
        <v>0</v>
      </c>
      <c r="AH36" s="60">
        <f>IF(Start!$B$17="","",N(Start!$C$17))</f>
        <v>1</v>
      </c>
      <c r="AI36" s="60">
        <f>IF(Start!$B$17="","",N(Start!$D$17))</f>
        <v>0</v>
      </c>
    </row>
    <row r="37" spans="1:35" x14ac:dyDescent="0.25">
      <c r="A37" s="58" t="str">
        <f>IF(Start!$B$18="","",Start!$B$18&amp;"  "&amp;IFERROR(VLOOKUP(Start!$B$18,Schicht_Tabelle,2,FALSE),""))</f>
        <v/>
      </c>
      <c r="B37" s="59" t="str">
        <f>IF(OR(B$4="",Start!$B$18=""),"",COUNTIF(B$6:B$30,Start!$B$18))</f>
        <v/>
      </c>
      <c r="C37" s="59" t="str">
        <f>IF(OR(C$4="",Start!$B$18=""),"",COUNTIF(C$6:C$30,Start!$B$18))</f>
        <v/>
      </c>
      <c r="D37" s="59" t="str">
        <f>IF(OR(D$4="",Start!$B$18=""),"",COUNTIF(D$6:D$30,Start!$B$18))</f>
        <v/>
      </c>
      <c r="E37" s="59" t="str">
        <f>IF(OR(E$4="",Start!$B$18=""),"",COUNTIF(E$6:E$30,Start!$B$18))</f>
        <v/>
      </c>
      <c r="F37" s="59" t="str">
        <f>IF(OR(F$4="",Start!$B$18=""),"",COUNTIF(F$6:F$30,Start!$B$18))</f>
        <v/>
      </c>
      <c r="G37" s="59" t="str">
        <f>IF(OR(G$4="",Start!$B$18=""),"",COUNTIF(G$6:G$30,Start!$B$18))</f>
        <v/>
      </c>
      <c r="H37" s="59" t="str">
        <f>IF(OR(H$4="",Start!$B$18=""),"",COUNTIF(H$6:H$30,Start!$B$18))</f>
        <v/>
      </c>
      <c r="I37" s="59" t="str">
        <f>IF(OR(I$4="",Start!$B$18=""),"",COUNTIF(I$6:I$30,Start!$B$18))</f>
        <v/>
      </c>
      <c r="J37" s="59" t="str">
        <f>IF(OR(J$4="",Start!$B$18=""),"",COUNTIF(J$6:J$30,Start!$B$18))</f>
        <v/>
      </c>
      <c r="K37" s="59" t="str">
        <f>IF(OR(K$4="",Start!$B$18=""),"",COUNTIF(K$6:K$30,Start!$B$18))</f>
        <v/>
      </c>
      <c r="L37" s="59" t="str">
        <f>IF(OR(L$4="",Start!$B$18=""),"",COUNTIF(L$6:L$30,Start!$B$18))</f>
        <v/>
      </c>
      <c r="M37" s="59" t="str">
        <f>IF(OR(M$4="",Start!$B$18=""),"",COUNTIF(M$6:M$30,Start!$B$18))</f>
        <v/>
      </c>
      <c r="N37" s="59" t="str">
        <f>IF(OR(N$4="",Start!$B$18=""),"",COUNTIF(N$6:N$30,Start!$B$18))</f>
        <v/>
      </c>
      <c r="O37" s="59" t="str">
        <f>IF(OR(O$4="",Start!$B$18=""),"",COUNTIF(O$6:O$30,Start!$B$18))</f>
        <v/>
      </c>
      <c r="P37" s="59" t="str">
        <f>IF(OR(P$4="",Start!$B$18=""),"",COUNTIF(P$6:P$30,Start!$B$18))</f>
        <v/>
      </c>
      <c r="Q37" s="59" t="str">
        <f>IF(OR(Q$4="",Start!$B$18=""),"",COUNTIF(Q$6:Q$30,Start!$B$18))</f>
        <v/>
      </c>
      <c r="R37" s="59" t="str">
        <f>IF(OR(R$4="",Start!$B$18=""),"",COUNTIF(R$6:R$30,Start!$B$18))</f>
        <v/>
      </c>
      <c r="S37" s="59" t="str">
        <f>IF(OR(S$4="",Start!$B$18=""),"",COUNTIF(S$6:S$30,Start!$B$18))</f>
        <v/>
      </c>
      <c r="T37" s="59" t="str">
        <f>IF(OR(T$4="",Start!$B$18=""),"",COUNTIF(T$6:T$30,Start!$B$18))</f>
        <v/>
      </c>
      <c r="U37" s="59" t="str">
        <f>IF(OR(U$4="",Start!$B$18=""),"",COUNTIF(U$6:U$30,Start!$B$18))</f>
        <v/>
      </c>
      <c r="V37" s="59" t="str">
        <f>IF(OR(V$4="",Start!$B$18=""),"",COUNTIF(V$6:V$30,Start!$B$18))</f>
        <v/>
      </c>
      <c r="W37" s="59" t="str">
        <f>IF(OR(W$4="",Start!$B$18=""),"",COUNTIF(W$6:W$30,Start!$B$18))</f>
        <v/>
      </c>
      <c r="X37" s="59" t="str">
        <f>IF(OR(X$4="",Start!$B$18=""),"",COUNTIF(X$6:X$30,Start!$B$18))</f>
        <v/>
      </c>
      <c r="Y37" s="59" t="str">
        <f>IF(OR(Y$4="",Start!$B$18=""),"",COUNTIF(Y$6:Y$30,Start!$B$18))</f>
        <v/>
      </c>
      <c r="Z37" s="59" t="str">
        <f>IF(OR(Z$4="",Start!$B$18=""),"",COUNTIF(Z$6:Z$30,Start!$B$18))</f>
        <v/>
      </c>
      <c r="AA37" s="59" t="str">
        <f>IF(OR(AA$4="",Start!$B$18=""),"",COUNTIF(AA$6:AA$30,Start!$B$18))</f>
        <v/>
      </c>
      <c r="AB37" s="59" t="str">
        <f>IF(OR(AB$4="",Start!$B$18=""),"",COUNTIF(AB$6:AB$30,Start!$B$18))</f>
        <v/>
      </c>
      <c r="AC37" s="59" t="str">
        <f>IF(OR(AC$4="",Start!$B$18=""),"",COUNTIF(AC$6:AC$30,Start!$B$18))</f>
        <v/>
      </c>
      <c r="AD37" s="59" t="str">
        <f>IF(OR(AD$4="",Start!$B$18=""),"",COUNTIF(AD$6:AD$30,Start!$B$18))</f>
        <v/>
      </c>
      <c r="AE37" s="59" t="str">
        <f>IF(OR(AE$4="",Start!$B$18=""),"",COUNTIF(AE$6:AE$30,Start!$B$18))</f>
        <v/>
      </c>
      <c r="AF37" s="59" t="str">
        <f>IF(OR(AF$4="",Start!$B$18=""),"",COUNTIF(AF$6:AF$30,Start!$B$18))</f>
        <v/>
      </c>
      <c r="AH37" s="60" t="str">
        <f>IF(Start!$B$18="","",N(Start!$C$18))</f>
        <v/>
      </c>
      <c r="AI37" s="60" t="str">
        <f>IF(Start!$B$18="","",N(Start!$D$18))</f>
        <v/>
      </c>
    </row>
    <row r="39" spans="1:35" x14ac:dyDescent="0.25">
      <c r="A39" s="14" t="str">
        <f>"Rot hinterlegt: Ruhezeit unter "&amp;Min_Ruhe&amp;" Std. zum Vortag   ·   Schwarz-gelb: mehr als "&amp;Max_Folge&amp;" Arbeitstage am Stück   ·   Besetzung grün: Minimum erreicht, rot: zu wenig   ·   So.: Schichten am Sonntag"</f>
        <v>Rot hinterlegt: Ruhezeit unter 11 Std. zum Vortag   ·   Schwarz-gelb: mehr als 6 Arbeitstage am Stück   ·   Besetzung grün: Minimum erreicht, rot: zu wenig   ·   So.: Schichten am Sonntag</v>
      </c>
    </row>
    <row r="40" spans="1:35" x14ac:dyDescent="0.25">
      <c r="A40" s="14" t="str">
        <f>"Wochenenden blaugrau, Feiertage ("&amp;Bundesland&amp;") rosa. Soll-Stunden nach "&amp;Soll_Modus&amp;". Urlaub und krank zählen mit den Stunden aus dem Blatt Mitarbeitende."</f>
        <v>Wochenenden blaugrau, Feiertage (Nordrhein-Westfalen) rosa. Soll-Stunden nach Arbeitstagen Mo bis Fr. Urlaub und krank zählen mit den Stunden aus dem Blatt Mitarbeitende.</v>
      </c>
    </row>
    <row r="41" spans="1:35" hidden="1" x14ac:dyDescent="0.25">
      <c r="A41" s="49" t="s">
        <v>117</v>
      </c>
    </row>
    <row r="42" spans="1:35" hidden="1" x14ac:dyDescent="0.25">
      <c r="A42" s="49" t="s">
        <v>118</v>
      </c>
      <c r="B42">
        <f t="shared" ref="B42:AF42" si="17">IF(B4="",0,IF(WEEKDAY(B4,2)=7,1,0))</f>
        <v>0</v>
      </c>
      <c r="C42">
        <f t="shared" si="17"/>
        <v>0</v>
      </c>
      <c r="D42">
        <f t="shared" si="17"/>
        <v>0</v>
      </c>
      <c r="E42">
        <f t="shared" si="17"/>
        <v>0</v>
      </c>
      <c r="F42">
        <f t="shared" si="17"/>
        <v>1</v>
      </c>
      <c r="G42">
        <f t="shared" si="17"/>
        <v>0</v>
      </c>
      <c r="H42">
        <f t="shared" si="17"/>
        <v>0</v>
      </c>
      <c r="I42">
        <f t="shared" si="17"/>
        <v>0</v>
      </c>
      <c r="J42">
        <f t="shared" si="17"/>
        <v>0</v>
      </c>
      <c r="K42">
        <f t="shared" si="17"/>
        <v>0</v>
      </c>
      <c r="L42">
        <f t="shared" si="17"/>
        <v>0</v>
      </c>
      <c r="M42">
        <f t="shared" si="17"/>
        <v>1</v>
      </c>
      <c r="N42">
        <f t="shared" si="17"/>
        <v>0</v>
      </c>
      <c r="O42">
        <f t="shared" si="17"/>
        <v>0</v>
      </c>
      <c r="P42">
        <f t="shared" si="17"/>
        <v>0</v>
      </c>
      <c r="Q42">
        <f t="shared" si="17"/>
        <v>0</v>
      </c>
      <c r="R42">
        <f t="shared" si="17"/>
        <v>0</v>
      </c>
      <c r="S42">
        <f t="shared" si="17"/>
        <v>0</v>
      </c>
      <c r="T42">
        <f t="shared" si="17"/>
        <v>1</v>
      </c>
      <c r="U42">
        <f t="shared" si="17"/>
        <v>0</v>
      </c>
      <c r="V42">
        <f t="shared" si="17"/>
        <v>0</v>
      </c>
      <c r="W42">
        <f t="shared" si="17"/>
        <v>0</v>
      </c>
      <c r="X42">
        <f t="shared" si="17"/>
        <v>0</v>
      </c>
      <c r="Y42">
        <f t="shared" si="17"/>
        <v>0</v>
      </c>
      <c r="Z42">
        <f t="shared" si="17"/>
        <v>0</v>
      </c>
      <c r="AA42">
        <f t="shared" si="17"/>
        <v>1</v>
      </c>
      <c r="AB42">
        <f t="shared" si="17"/>
        <v>0</v>
      </c>
      <c r="AC42">
        <f t="shared" si="17"/>
        <v>0</v>
      </c>
      <c r="AD42">
        <f t="shared" si="17"/>
        <v>0</v>
      </c>
      <c r="AE42">
        <f t="shared" si="17"/>
        <v>0</v>
      </c>
      <c r="AF42">
        <f t="shared" si="17"/>
        <v>0</v>
      </c>
    </row>
    <row r="43" spans="1:35" hidden="1" x14ac:dyDescent="0.25">
      <c r="A43" s="49" t="s">
        <v>119</v>
      </c>
      <c r="B43">
        <f t="shared" ref="B43:AF43" si="18">IF(B4="",0,IF(WEEKDAY(B4,2)&gt;5,0,IF(COUNTIF(Feiertage_aktiv,B4)&gt;0,0,1)))</f>
        <v>1</v>
      </c>
      <c r="C43">
        <f t="shared" si="18"/>
        <v>1</v>
      </c>
      <c r="D43">
        <f t="shared" si="18"/>
        <v>1</v>
      </c>
      <c r="E43">
        <f t="shared" si="18"/>
        <v>0</v>
      </c>
      <c r="F43">
        <f t="shared" si="18"/>
        <v>0</v>
      </c>
      <c r="G43">
        <f t="shared" si="18"/>
        <v>1</v>
      </c>
      <c r="H43">
        <f t="shared" si="18"/>
        <v>1</v>
      </c>
      <c r="I43">
        <f t="shared" si="18"/>
        <v>1</v>
      </c>
      <c r="J43">
        <f t="shared" si="18"/>
        <v>1</v>
      </c>
      <c r="K43">
        <f t="shared" si="18"/>
        <v>1</v>
      </c>
      <c r="L43">
        <f t="shared" si="18"/>
        <v>0</v>
      </c>
      <c r="M43">
        <f t="shared" si="18"/>
        <v>0</v>
      </c>
      <c r="N43">
        <f t="shared" si="18"/>
        <v>1</v>
      </c>
      <c r="O43">
        <f t="shared" si="18"/>
        <v>1</v>
      </c>
      <c r="P43">
        <f t="shared" si="18"/>
        <v>1</v>
      </c>
      <c r="Q43">
        <f t="shared" si="18"/>
        <v>1</v>
      </c>
      <c r="R43">
        <f t="shared" si="18"/>
        <v>1</v>
      </c>
      <c r="S43">
        <f t="shared" si="18"/>
        <v>0</v>
      </c>
      <c r="T43">
        <f t="shared" si="18"/>
        <v>0</v>
      </c>
      <c r="U43">
        <f t="shared" si="18"/>
        <v>1</v>
      </c>
      <c r="V43">
        <f t="shared" si="18"/>
        <v>1</v>
      </c>
      <c r="W43">
        <f t="shared" si="18"/>
        <v>1</v>
      </c>
      <c r="X43">
        <f t="shared" si="18"/>
        <v>1</v>
      </c>
      <c r="Y43">
        <f t="shared" si="18"/>
        <v>1</v>
      </c>
      <c r="Z43">
        <f t="shared" si="18"/>
        <v>0</v>
      </c>
      <c r="AA43">
        <f t="shared" si="18"/>
        <v>0</v>
      </c>
      <c r="AB43">
        <f t="shared" si="18"/>
        <v>1</v>
      </c>
      <c r="AC43">
        <f t="shared" si="18"/>
        <v>1</v>
      </c>
      <c r="AD43">
        <f t="shared" si="18"/>
        <v>1</v>
      </c>
      <c r="AE43">
        <f t="shared" si="18"/>
        <v>1</v>
      </c>
      <c r="AF43">
        <f t="shared" si="18"/>
        <v>1</v>
      </c>
    </row>
    <row r="44" spans="1:35" hidden="1" x14ac:dyDescent="0.25">
      <c r="A44" s="49" t="s">
        <v>120</v>
      </c>
      <c r="B44">
        <f t="shared" ref="B44:AF44" si="19">IF(B4="",0,IF(COUNTIF(Feiertage_aktiv,B4)&gt;0,1,0))</f>
        <v>0</v>
      </c>
      <c r="C44">
        <f t="shared" si="19"/>
        <v>0</v>
      </c>
      <c r="D44">
        <f t="shared" si="19"/>
        <v>0</v>
      </c>
      <c r="E44">
        <f t="shared" si="19"/>
        <v>0</v>
      </c>
      <c r="F44">
        <f t="shared" si="19"/>
        <v>0</v>
      </c>
      <c r="G44">
        <f t="shared" si="19"/>
        <v>0</v>
      </c>
      <c r="H44">
        <f t="shared" si="19"/>
        <v>0</v>
      </c>
      <c r="I44">
        <f t="shared" si="19"/>
        <v>0</v>
      </c>
      <c r="J44">
        <f t="shared" si="19"/>
        <v>0</v>
      </c>
      <c r="K44">
        <f t="shared" si="19"/>
        <v>0</v>
      </c>
      <c r="L44">
        <f t="shared" si="19"/>
        <v>0</v>
      </c>
      <c r="M44">
        <f t="shared" si="19"/>
        <v>0</v>
      </c>
      <c r="N44">
        <f t="shared" si="19"/>
        <v>0</v>
      </c>
      <c r="O44">
        <f t="shared" si="19"/>
        <v>0</v>
      </c>
      <c r="P44">
        <f t="shared" si="19"/>
        <v>0</v>
      </c>
      <c r="Q44">
        <f t="shared" si="19"/>
        <v>0</v>
      </c>
      <c r="R44">
        <f t="shared" si="19"/>
        <v>0</v>
      </c>
      <c r="S44">
        <f t="shared" si="19"/>
        <v>0</v>
      </c>
      <c r="T44">
        <f t="shared" si="19"/>
        <v>0</v>
      </c>
      <c r="U44">
        <f t="shared" si="19"/>
        <v>0</v>
      </c>
      <c r="V44">
        <f t="shared" si="19"/>
        <v>0</v>
      </c>
      <c r="W44">
        <f t="shared" si="19"/>
        <v>0</v>
      </c>
      <c r="X44">
        <f t="shared" si="19"/>
        <v>0</v>
      </c>
      <c r="Y44">
        <f t="shared" si="19"/>
        <v>0</v>
      </c>
      <c r="Z44">
        <f t="shared" si="19"/>
        <v>1</v>
      </c>
      <c r="AA44">
        <f t="shared" si="19"/>
        <v>1</v>
      </c>
      <c r="AB44">
        <f t="shared" si="19"/>
        <v>0</v>
      </c>
      <c r="AC44">
        <f t="shared" si="19"/>
        <v>0</v>
      </c>
      <c r="AD44">
        <f t="shared" si="19"/>
        <v>0</v>
      </c>
      <c r="AE44">
        <f t="shared" si="19"/>
        <v>0</v>
      </c>
      <c r="AF44">
        <f t="shared" si="19"/>
        <v>0</v>
      </c>
    </row>
  </sheetData>
  <conditionalFormatting sqref="B3:AF37">
    <cfRule type="expression" dxfId="20" priority="17">
      <formula>B$4=""</formula>
    </cfRule>
    <cfRule type="expression" dxfId="19" priority="18">
      <formula>B$44=1</formula>
    </cfRule>
    <cfRule type="expression" dxfId="18" priority="19">
      <formula>AND(B$4&lt;&gt;"",WEEKDAY(B$4,2)&gt;5)</formula>
    </cfRule>
  </conditionalFormatting>
  <conditionalFormatting sqref="B6:AF30">
    <cfRule type="expression" dxfId="17" priority="1" stopIfTrue="1">
      <formula>DC6=1</formula>
    </cfRule>
    <cfRule type="expression" dxfId="16" priority="2" stopIfTrue="1">
      <formula>AND(B$4&lt;&gt;"",BX6&gt;Max_Folge)</formula>
    </cfRule>
    <cfRule type="expression" dxfId="15" priority="3" stopIfTrue="1">
      <formula>AND(B6&lt;&gt;"",B6=INDEX(Kuerzel_Liste,1))</formula>
    </cfRule>
    <cfRule type="expression" dxfId="14" priority="4" stopIfTrue="1">
      <formula>AND(B6&lt;&gt;"",B6=INDEX(Kuerzel_Liste,2))</formula>
    </cfRule>
    <cfRule type="expression" dxfId="13" priority="5" stopIfTrue="1">
      <formula>AND(B6&lt;&gt;"",B6=INDEX(Kuerzel_Liste,3))</formula>
    </cfRule>
    <cfRule type="expression" dxfId="12" priority="6" stopIfTrue="1">
      <formula>AND(B6&lt;&gt;"",B6=INDEX(Kuerzel_Liste,4))</formula>
    </cfRule>
    <cfRule type="expression" dxfId="11" priority="7" stopIfTrue="1">
      <formula>AND(B6&lt;&gt;"",B6=INDEX(Kuerzel_Liste,5))</formula>
    </cfRule>
    <cfRule type="expression" dxfId="10" priority="8" stopIfTrue="1">
      <formula>AND(B6&lt;&gt;"",B6=INDEX(Kuerzel_Liste,6))</formula>
    </cfRule>
    <cfRule type="expression" dxfId="9" priority="9" stopIfTrue="1">
      <formula>AND(B6&lt;&gt;"",B6=INDEX(Kuerzel_Liste,7))</formula>
    </cfRule>
    <cfRule type="expression" dxfId="8" priority="10" stopIfTrue="1">
      <formula>AND(B6&lt;&gt;"",B6=INDEX(Kuerzel_Liste,8))</formula>
    </cfRule>
    <cfRule type="expression" dxfId="7" priority="11" stopIfTrue="1">
      <formula>AND(B6&lt;&gt;"",B6=INDEX(Kuerzel_Liste,9))</formula>
    </cfRule>
    <cfRule type="expression" dxfId="6" priority="12" stopIfTrue="1">
      <formula>AND(B6&lt;&gt;"",B6=INDEX(Kuerzel_Liste,10))</formula>
    </cfRule>
    <cfRule type="expression" dxfId="5" priority="13" stopIfTrue="1">
      <formula>AND(B6&lt;&gt;"",B6=INDEX(Kuerzel_Liste,11))</formula>
    </cfRule>
    <cfRule type="expression" dxfId="4" priority="14" stopIfTrue="1">
      <formula>AND(B6&lt;&gt;"",B6=INDEX(Kuerzel_Liste,12))</formula>
    </cfRule>
  </conditionalFormatting>
  <conditionalFormatting sqref="B33:AF37">
    <cfRule type="expression" dxfId="3" priority="15" stopIfTrue="1">
      <formula>AND(ISNUMBER(B33),COUNTA(B$6:B$30)&gt;0,B33&lt;IF(B$43=1,$AH33,$AI33))</formula>
    </cfRule>
    <cfRule type="expression" dxfId="2" priority="16" stopIfTrue="1">
      <formula>AND(ISNUMBER(B33),COUNTA(B$6:B$30)&gt;0,IF(B$43=1,$AH33,$AI33)&gt;0,B33&gt;=IF(B$43=1,$AH33,$AI33))</formula>
    </cfRule>
  </conditionalFormatting>
  <conditionalFormatting sqref="AQ6:AQ30">
    <cfRule type="expression" dxfId="1" priority="20">
      <formula>LEN(AQ6)&gt;0</formula>
    </cfRule>
  </conditionalFormatting>
  <dataValidations count="1">
    <dataValidation type="list" allowBlank="1" showErrorMessage="1" errorTitle="Kürzel" error="Bitte ein Kürzel aus dem Blatt „Schichten“ eintragen oder aus der Liste wählen." sqref="B6:AF30" xr:uid="{00000000-0002-0000-0E00-000000000000}">
      <formula1>Kuerzel_Auswahl</formula1>
    </dataValidation>
  </dataValidations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A1F2B"/>
    <pageSetUpPr fitToPage="1"/>
  </sheetPr>
  <dimension ref="A1:U27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6" customWidth="1"/>
    <col min="2" max="2" width="12" customWidth="1"/>
    <col min="3" max="19" width="4.140625" customWidth="1"/>
    <col min="20" max="20" width="12" customWidth="1"/>
    <col min="21" max="21" width="60" customWidth="1"/>
  </cols>
  <sheetData>
    <row r="1" spans="1:21" ht="23.25" x14ac:dyDescent="0.35">
      <c r="A1" s="15" t="s">
        <v>121</v>
      </c>
    </row>
    <row r="2" spans="1:21" x14ac:dyDescent="0.25">
      <c r="A2" s="13" t="str">
        <f>"Gesetzliche Feiertage "&amp;Jahr&amp;", ausgewählt: "&amp;Bundesland</f>
        <v>Gesetzliche Feiertage 2027, ausgewählt: Nordrhein-Westfalen</v>
      </c>
    </row>
    <row r="3" spans="1:21" x14ac:dyDescent="0.25">
      <c r="A3" t="s">
        <v>122</v>
      </c>
      <c r="B3" s="61">
        <f>FLOOR(DATE(Jahr,5,DAY(MINUTE(Jahr/38)/2+56)),7)-34</f>
        <v>46474</v>
      </c>
    </row>
    <row r="4" spans="1:21" ht="120" customHeight="1" x14ac:dyDescent="0.25">
      <c r="A4" s="62" t="s">
        <v>120</v>
      </c>
      <c r="B4" s="62" t="s">
        <v>123</v>
      </c>
      <c r="C4" s="63" t="s">
        <v>124</v>
      </c>
      <c r="D4" s="63" t="s">
        <v>125</v>
      </c>
      <c r="E4" s="63" t="s">
        <v>126</v>
      </c>
      <c r="F4" s="63" t="s">
        <v>127</v>
      </c>
      <c r="G4" s="63" t="s">
        <v>128</v>
      </c>
      <c r="H4" s="63" t="s">
        <v>129</v>
      </c>
      <c r="I4" s="63" t="s">
        <v>130</v>
      </c>
      <c r="J4" s="63" t="s">
        <v>131</v>
      </c>
      <c r="K4" s="63" t="s">
        <v>132</v>
      </c>
      <c r="L4" s="63" t="s">
        <v>5</v>
      </c>
      <c r="M4" s="63" t="s">
        <v>133</v>
      </c>
      <c r="N4" s="63" t="s">
        <v>134</v>
      </c>
      <c r="O4" s="63" t="s">
        <v>135</v>
      </c>
      <c r="P4" s="63" t="s">
        <v>136</v>
      </c>
      <c r="Q4" s="63" t="s">
        <v>137</v>
      </c>
      <c r="R4" s="63" t="s">
        <v>138</v>
      </c>
      <c r="S4" s="63" t="s">
        <v>139</v>
      </c>
      <c r="T4" s="62" t="s">
        <v>140</v>
      </c>
      <c r="U4" s="62" t="s">
        <v>50</v>
      </c>
    </row>
    <row r="5" spans="1:21" x14ac:dyDescent="0.25">
      <c r="A5" s="53" t="s">
        <v>141</v>
      </c>
      <c r="B5" s="64">
        <f>DATE(Jahr,1,1)</f>
        <v>46388</v>
      </c>
      <c r="C5" s="65">
        <v>1</v>
      </c>
      <c r="D5" s="65">
        <v>1</v>
      </c>
      <c r="E5" s="65">
        <v>1</v>
      </c>
      <c r="F5" s="65">
        <v>1</v>
      </c>
      <c r="G5" s="65">
        <v>1</v>
      </c>
      <c r="H5" s="65">
        <v>1</v>
      </c>
      <c r="I5" s="65">
        <v>1</v>
      </c>
      <c r="J5" s="65">
        <v>1</v>
      </c>
      <c r="K5" s="65">
        <v>1</v>
      </c>
      <c r="L5" s="65">
        <v>1</v>
      </c>
      <c r="M5" s="65">
        <v>1</v>
      </c>
      <c r="N5" s="65">
        <v>1</v>
      </c>
      <c r="O5" s="65">
        <v>1</v>
      </c>
      <c r="P5" s="65">
        <v>1</v>
      </c>
      <c r="Q5" s="65">
        <v>1</v>
      </c>
      <c r="R5" s="65">
        <v>1</v>
      </c>
      <c r="S5" s="66">
        <v>0</v>
      </c>
      <c r="T5" s="64">
        <f t="shared" ref="T5:T25" si="0">IF(OR(INDEX(C5:R5,MATCH(Bundesland,$C$4:$R$4,0))=1,S5=1),B5,"")</f>
        <v>46388</v>
      </c>
      <c r="U5" s="67"/>
    </row>
    <row r="6" spans="1:21" x14ac:dyDescent="0.25">
      <c r="A6" s="53" t="s">
        <v>142</v>
      </c>
      <c r="B6" s="64">
        <f>DATE(Jahr,1,6)</f>
        <v>46393</v>
      </c>
      <c r="C6" s="65">
        <v>1</v>
      </c>
      <c r="D6" s="65">
        <v>1</v>
      </c>
      <c r="E6" s="68">
        <v>0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0</v>
      </c>
      <c r="O6" s="68">
        <v>0</v>
      </c>
      <c r="P6" s="65">
        <v>1</v>
      </c>
      <c r="Q6" s="68">
        <v>0</v>
      </c>
      <c r="R6" s="68">
        <v>0</v>
      </c>
      <c r="S6" s="66">
        <v>0</v>
      </c>
      <c r="T6" s="64" t="str">
        <f t="shared" si="0"/>
        <v/>
      </c>
      <c r="U6" s="67"/>
    </row>
    <row r="7" spans="1:21" x14ac:dyDescent="0.25">
      <c r="A7" s="53" t="s">
        <v>143</v>
      </c>
      <c r="B7" s="64">
        <f>DATE(Jahr,3,8)</f>
        <v>46454</v>
      </c>
      <c r="C7" s="68">
        <v>0</v>
      </c>
      <c r="D7" s="68">
        <v>0</v>
      </c>
      <c r="E7" s="65">
        <v>1</v>
      </c>
      <c r="F7" s="68">
        <v>0</v>
      </c>
      <c r="G7" s="68">
        <v>0</v>
      </c>
      <c r="H7" s="68">
        <v>0</v>
      </c>
      <c r="I7" s="68">
        <v>0</v>
      </c>
      <c r="J7" s="65">
        <v>1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6">
        <v>0</v>
      </c>
      <c r="T7" s="64" t="str">
        <f t="shared" si="0"/>
        <v/>
      </c>
      <c r="U7" s="67"/>
    </row>
    <row r="8" spans="1:21" x14ac:dyDescent="0.25">
      <c r="A8" s="53" t="s">
        <v>144</v>
      </c>
      <c r="B8" s="64">
        <f>$B$3-2</f>
        <v>46472</v>
      </c>
      <c r="C8" s="65">
        <v>1</v>
      </c>
      <c r="D8" s="65">
        <v>1</v>
      </c>
      <c r="E8" s="65">
        <v>1</v>
      </c>
      <c r="F8" s="65">
        <v>1</v>
      </c>
      <c r="G8" s="65">
        <v>1</v>
      </c>
      <c r="H8" s="65">
        <v>1</v>
      </c>
      <c r="I8" s="65">
        <v>1</v>
      </c>
      <c r="J8" s="65">
        <v>1</v>
      </c>
      <c r="K8" s="65">
        <v>1</v>
      </c>
      <c r="L8" s="65">
        <v>1</v>
      </c>
      <c r="M8" s="65">
        <v>1</v>
      </c>
      <c r="N8" s="65">
        <v>1</v>
      </c>
      <c r="O8" s="65">
        <v>1</v>
      </c>
      <c r="P8" s="65">
        <v>1</v>
      </c>
      <c r="Q8" s="65">
        <v>1</v>
      </c>
      <c r="R8" s="65">
        <v>1</v>
      </c>
      <c r="S8" s="66">
        <v>0</v>
      </c>
      <c r="T8" s="64">
        <f t="shared" si="0"/>
        <v>46472</v>
      </c>
      <c r="U8" s="67"/>
    </row>
    <row r="9" spans="1:21" x14ac:dyDescent="0.25">
      <c r="A9" s="53" t="s">
        <v>122</v>
      </c>
      <c r="B9" s="64">
        <f>$B$3</f>
        <v>46474</v>
      </c>
      <c r="C9" s="68">
        <v>0</v>
      </c>
      <c r="D9" s="68">
        <v>0</v>
      </c>
      <c r="E9" s="68">
        <v>0</v>
      </c>
      <c r="F9" s="65">
        <v>1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v>0</v>
      </c>
      <c r="Q9" s="68">
        <v>0</v>
      </c>
      <c r="R9" s="68">
        <v>0</v>
      </c>
      <c r="S9" s="66">
        <v>0</v>
      </c>
      <c r="T9" s="64" t="str">
        <f t="shared" si="0"/>
        <v/>
      </c>
      <c r="U9" s="67" t="s">
        <v>145</v>
      </c>
    </row>
    <row r="10" spans="1:21" x14ac:dyDescent="0.25">
      <c r="A10" s="53" t="s">
        <v>146</v>
      </c>
      <c r="B10" s="64">
        <f>$B$3+1</f>
        <v>46475</v>
      </c>
      <c r="C10" s="65">
        <v>1</v>
      </c>
      <c r="D10" s="65">
        <v>1</v>
      </c>
      <c r="E10" s="65">
        <v>1</v>
      </c>
      <c r="F10" s="65">
        <v>1</v>
      </c>
      <c r="G10" s="65">
        <v>1</v>
      </c>
      <c r="H10" s="65">
        <v>1</v>
      </c>
      <c r="I10" s="65">
        <v>1</v>
      </c>
      <c r="J10" s="65">
        <v>1</v>
      </c>
      <c r="K10" s="65">
        <v>1</v>
      </c>
      <c r="L10" s="65">
        <v>1</v>
      </c>
      <c r="M10" s="65">
        <v>1</v>
      </c>
      <c r="N10" s="65">
        <v>1</v>
      </c>
      <c r="O10" s="65">
        <v>1</v>
      </c>
      <c r="P10" s="65">
        <v>1</v>
      </c>
      <c r="Q10" s="65">
        <v>1</v>
      </c>
      <c r="R10" s="65">
        <v>1</v>
      </c>
      <c r="S10" s="66">
        <v>0</v>
      </c>
      <c r="T10" s="64">
        <f t="shared" si="0"/>
        <v>46475</v>
      </c>
      <c r="U10" s="67"/>
    </row>
    <row r="11" spans="1:21" x14ac:dyDescent="0.25">
      <c r="A11" s="53" t="s">
        <v>147</v>
      </c>
      <c r="B11" s="64">
        <f>DATE(Jahr,5,1)</f>
        <v>46508</v>
      </c>
      <c r="C11" s="65">
        <v>1</v>
      </c>
      <c r="D11" s="65">
        <v>1</v>
      </c>
      <c r="E11" s="65">
        <v>1</v>
      </c>
      <c r="F11" s="65">
        <v>1</v>
      </c>
      <c r="G11" s="65">
        <v>1</v>
      </c>
      <c r="H11" s="65">
        <v>1</v>
      </c>
      <c r="I11" s="65">
        <v>1</v>
      </c>
      <c r="J11" s="65">
        <v>1</v>
      </c>
      <c r="K11" s="65">
        <v>1</v>
      </c>
      <c r="L11" s="65">
        <v>1</v>
      </c>
      <c r="M11" s="65">
        <v>1</v>
      </c>
      <c r="N11" s="65">
        <v>1</v>
      </c>
      <c r="O11" s="65">
        <v>1</v>
      </c>
      <c r="P11" s="65">
        <v>1</v>
      </c>
      <c r="Q11" s="65">
        <v>1</v>
      </c>
      <c r="R11" s="65">
        <v>1</v>
      </c>
      <c r="S11" s="66">
        <v>0</v>
      </c>
      <c r="T11" s="64">
        <f t="shared" si="0"/>
        <v>46508</v>
      </c>
      <c r="U11" s="67"/>
    </row>
    <row r="12" spans="1:21" x14ac:dyDescent="0.25">
      <c r="A12" s="53" t="s">
        <v>148</v>
      </c>
      <c r="B12" s="64">
        <f>$B$3+39</f>
        <v>46513</v>
      </c>
      <c r="C12" s="65">
        <v>1</v>
      </c>
      <c r="D12" s="65">
        <v>1</v>
      </c>
      <c r="E12" s="65">
        <v>1</v>
      </c>
      <c r="F12" s="65">
        <v>1</v>
      </c>
      <c r="G12" s="65">
        <v>1</v>
      </c>
      <c r="H12" s="65">
        <v>1</v>
      </c>
      <c r="I12" s="65">
        <v>1</v>
      </c>
      <c r="J12" s="65">
        <v>1</v>
      </c>
      <c r="K12" s="65">
        <v>1</v>
      </c>
      <c r="L12" s="65">
        <v>1</v>
      </c>
      <c r="M12" s="65">
        <v>1</v>
      </c>
      <c r="N12" s="65">
        <v>1</v>
      </c>
      <c r="O12" s="65">
        <v>1</v>
      </c>
      <c r="P12" s="65">
        <v>1</v>
      </c>
      <c r="Q12" s="65">
        <v>1</v>
      </c>
      <c r="R12" s="65">
        <v>1</v>
      </c>
      <c r="S12" s="66">
        <v>0</v>
      </c>
      <c r="T12" s="64">
        <f t="shared" si="0"/>
        <v>46513</v>
      </c>
      <c r="U12" s="67"/>
    </row>
    <row r="13" spans="1:21" x14ac:dyDescent="0.25">
      <c r="A13" s="53" t="s">
        <v>149</v>
      </c>
      <c r="B13" s="64">
        <f>$B$3+49</f>
        <v>46523</v>
      </c>
      <c r="C13" s="68">
        <v>0</v>
      </c>
      <c r="D13" s="68">
        <v>0</v>
      </c>
      <c r="E13" s="68">
        <v>0</v>
      </c>
      <c r="F13" s="65">
        <v>1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6">
        <v>0</v>
      </c>
      <c r="T13" s="64" t="str">
        <f t="shared" si="0"/>
        <v/>
      </c>
      <c r="U13" s="67" t="s">
        <v>145</v>
      </c>
    </row>
    <row r="14" spans="1:21" x14ac:dyDescent="0.25">
      <c r="A14" s="53" t="s">
        <v>150</v>
      </c>
      <c r="B14" s="64">
        <f>$B$3+50</f>
        <v>46524</v>
      </c>
      <c r="C14" s="65">
        <v>1</v>
      </c>
      <c r="D14" s="65">
        <v>1</v>
      </c>
      <c r="E14" s="65">
        <v>1</v>
      </c>
      <c r="F14" s="65">
        <v>1</v>
      </c>
      <c r="G14" s="65">
        <v>1</v>
      </c>
      <c r="H14" s="65">
        <v>1</v>
      </c>
      <c r="I14" s="65">
        <v>1</v>
      </c>
      <c r="J14" s="65">
        <v>1</v>
      </c>
      <c r="K14" s="65">
        <v>1</v>
      </c>
      <c r="L14" s="65">
        <v>1</v>
      </c>
      <c r="M14" s="65">
        <v>1</v>
      </c>
      <c r="N14" s="65">
        <v>1</v>
      </c>
      <c r="O14" s="65">
        <v>1</v>
      </c>
      <c r="P14" s="65">
        <v>1</v>
      </c>
      <c r="Q14" s="65">
        <v>1</v>
      </c>
      <c r="R14" s="65">
        <v>1</v>
      </c>
      <c r="S14" s="66">
        <v>0</v>
      </c>
      <c r="T14" s="64">
        <f t="shared" si="0"/>
        <v>46524</v>
      </c>
      <c r="U14" s="67"/>
    </row>
    <row r="15" spans="1:21" x14ac:dyDescent="0.25">
      <c r="A15" s="53" t="s">
        <v>151</v>
      </c>
      <c r="B15" s="64">
        <f>$B$3+60</f>
        <v>46534</v>
      </c>
      <c r="C15" s="65">
        <v>1</v>
      </c>
      <c r="D15" s="65">
        <v>1</v>
      </c>
      <c r="E15" s="68">
        <v>0</v>
      </c>
      <c r="F15" s="68">
        <v>0</v>
      </c>
      <c r="G15" s="68">
        <v>0</v>
      </c>
      <c r="H15" s="68">
        <v>0</v>
      </c>
      <c r="I15" s="65">
        <v>1</v>
      </c>
      <c r="J15" s="68">
        <v>0</v>
      </c>
      <c r="K15" s="68">
        <v>0</v>
      </c>
      <c r="L15" s="65">
        <v>1</v>
      </c>
      <c r="M15" s="65">
        <v>1</v>
      </c>
      <c r="N15" s="65">
        <v>1</v>
      </c>
      <c r="O15" s="68">
        <v>0</v>
      </c>
      <c r="P15" s="68">
        <v>0</v>
      </c>
      <c r="Q15" s="68">
        <v>0</v>
      </c>
      <c r="R15" s="68">
        <v>0</v>
      </c>
      <c r="S15" s="66">
        <v>0</v>
      </c>
      <c r="T15" s="64">
        <f t="shared" si="0"/>
        <v>46534</v>
      </c>
      <c r="U15" s="67" t="s">
        <v>152</v>
      </c>
    </row>
    <row r="16" spans="1:21" x14ac:dyDescent="0.25">
      <c r="A16" s="53" t="s">
        <v>153</v>
      </c>
      <c r="B16" s="64">
        <f>DATE(Jahr,8,15)</f>
        <v>46614</v>
      </c>
      <c r="C16" s="68">
        <v>0</v>
      </c>
      <c r="D16" s="65">
        <v>1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5">
        <v>1</v>
      </c>
      <c r="O16" s="68">
        <v>0</v>
      </c>
      <c r="P16" s="68">
        <v>0</v>
      </c>
      <c r="Q16" s="68">
        <v>0</v>
      </c>
      <c r="R16" s="68">
        <v>0</v>
      </c>
      <c r="S16" s="66">
        <v>0</v>
      </c>
      <c r="T16" s="64" t="str">
        <f t="shared" si="0"/>
        <v/>
      </c>
      <c r="U16" s="67" t="s">
        <v>154</v>
      </c>
    </row>
    <row r="17" spans="1:21" x14ac:dyDescent="0.25">
      <c r="A17" s="53" t="s">
        <v>155</v>
      </c>
      <c r="B17" s="64">
        <f>DATE(Jahr,9,20)</f>
        <v>46650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v>0</v>
      </c>
      <c r="Q17" s="68">
        <v>0</v>
      </c>
      <c r="R17" s="65">
        <v>1</v>
      </c>
      <c r="S17" s="66">
        <v>0</v>
      </c>
      <c r="T17" s="64" t="str">
        <f t="shared" si="0"/>
        <v/>
      </c>
      <c r="U17" s="67"/>
    </row>
    <row r="18" spans="1:21" x14ac:dyDescent="0.25">
      <c r="A18" s="53" t="s">
        <v>156</v>
      </c>
      <c r="B18" s="64">
        <f>DATE(Jahr,10,3)</f>
        <v>46663</v>
      </c>
      <c r="C18" s="65">
        <v>1</v>
      </c>
      <c r="D18" s="65">
        <v>1</v>
      </c>
      <c r="E18" s="65">
        <v>1</v>
      </c>
      <c r="F18" s="65">
        <v>1</v>
      </c>
      <c r="G18" s="65">
        <v>1</v>
      </c>
      <c r="H18" s="65">
        <v>1</v>
      </c>
      <c r="I18" s="65">
        <v>1</v>
      </c>
      <c r="J18" s="65">
        <v>1</v>
      </c>
      <c r="K18" s="65">
        <v>1</v>
      </c>
      <c r="L18" s="65">
        <v>1</v>
      </c>
      <c r="M18" s="65">
        <v>1</v>
      </c>
      <c r="N18" s="65">
        <v>1</v>
      </c>
      <c r="O18" s="65">
        <v>1</v>
      </c>
      <c r="P18" s="65">
        <v>1</v>
      </c>
      <c r="Q18" s="65">
        <v>1</v>
      </c>
      <c r="R18" s="65">
        <v>1</v>
      </c>
      <c r="S18" s="66">
        <v>0</v>
      </c>
      <c r="T18" s="64">
        <f t="shared" si="0"/>
        <v>46663</v>
      </c>
      <c r="U18" s="67"/>
    </row>
    <row r="19" spans="1:21" x14ac:dyDescent="0.25">
      <c r="A19" s="53" t="s">
        <v>157</v>
      </c>
      <c r="B19" s="64">
        <f>DATE(Jahr,10,31)</f>
        <v>46691</v>
      </c>
      <c r="C19" s="68">
        <v>0</v>
      </c>
      <c r="D19" s="68">
        <v>0</v>
      </c>
      <c r="E19" s="68">
        <v>0</v>
      </c>
      <c r="F19" s="65">
        <v>1</v>
      </c>
      <c r="G19" s="65">
        <v>1</v>
      </c>
      <c r="H19" s="65">
        <v>1</v>
      </c>
      <c r="I19" s="68">
        <v>0</v>
      </c>
      <c r="J19" s="65">
        <v>1</v>
      </c>
      <c r="K19" s="65">
        <v>1</v>
      </c>
      <c r="L19" s="68">
        <v>0</v>
      </c>
      <c r="M19" s="68">
        <v>0</v>
      </c>
      <c r="N19" s="68">
        <v>0</v>
      </c>
      <c r="O19" s="65">
        <v>1</v>
      </c>
      <c r="P19" s="65">
        <v>1</v>
      </c>
      <c r="Q19" s="65">
        <v>1</v>
      </c>
      <c r="R19" s="65">
        <v>1</v>
      </c>
      <c r="S19" s="66">
        <v>0</v>
      </c>
      <c r="T19" s="64" t="str">
        <f t="shared" si="0"/>
        <v/>
      </c>
      <c r="U19" s="67"/>
    </row>
    <row r="20" spans="1:21" x14ac:dyDescent="0.25">
      <c r="A20" s="53" t="s">
        <v>158</v>
      </c>
      <c r="B20" s="64">
        <f>DATE(Jahr,11,1)</f>
        <v>46692</v>
      </c>
      <c r="C20" s="65">
        <v>1</v>
      </c>
      <c r="D20" s="65">
        <v>1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5">
        <v>1</v>
      </c>
      <c r="M20" s="65">
        <v>1</v>
      </c>
      <c r="N20" s="65">
        <v>1</v>
      </c>
      <c r="O20" s="68">
        <v>0</v>
      </c>
      <c r="P20" s="68">
        <v>0</v>
      </c>
      <c r="Q20" s="68">
        <v>0</v>
      </c>
      <c r="R20" s="68">
        <v>0</v>
      </c>
      <c r="S20" s="66">
        <v>0</v>
      </c>
      <c r="T20" s="64">
        <f t="shared" si="0"/>
        <v>46692</v>
      </c>
      <c r="U20" s="67"/>
    </row>
    <row r="21" spans="1:21" x14ac:dyDescent="0.25">
      <c r="A21" s="53" t="s">
        <v>159</v>
      </c>
      <c r="B21" s="64">
        <f>DATE(Jahr,11,22)-MOD(WEEKDAY(DATE(Jahr,11,22),2)-3,7)</f>
        <v>46708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5">
        <v>1</v>
      </c>
      <c r="P21" s="68">
        <v>0</v>
      </c>
      <c r="Q21" s="68">
        <v>0</v>
      </c>
      <c r="R21" s="68">
        <v>0</v>
      </c>
      <c r="S21" s="66">
        <v>0</v>
      </c>
      <c r="T21" s="64" t="str">
        <f t="shared" si="0"/>
        <v/>
      </c>
      <c r="U21" s="67"/>
    </row>
    <row r="22" spans="1:21" x14ac:dyDescent="0.25">
      <c r="A22" s="53" t="s">
        <v>160</v>
      </c>
      <c r="B22" s="64">
        <f>DATE(Jahr,12,25)</f>
        <v>46746</v>
      </c>
      <c r="C22" s="65">
        <v>1</v>
      </c>
      <c r="D22" s="65">
        <v>1</v>
      </c>
      <c r="E22" s="65">
        <v>1</v>
      </c>
      <c r="F22" s="65">
        <v>1</v>
      </c>
      <c r="G22" s="65">
        <v>1</v>
      </c>
      <c r="H22" s="65">
        <v>1</v>
      </c>
      <c r="I22" s="65">
        <v>1</v>
      </c>
      <c r="J22" s="65">
        <v>1</v>
      </c>
      <c r="K22" s="65">
        <v>1</v>
      </c>
      <c r="L22" s="65">
        <v>1</v>
      </c>
      <c r="M22" s="65">
        <v>1</v>
      </c>
      <c r="N22" s="65">
        <v>1</v>
      </c>
      <c r="O22" s="65">
        <v>1</v>
      </c>
      <c r="P22" s="65">
        <v>1</v>
      </c>
      <c r="Q22" s="65">
        <v>1</v>
      </c>
      <c r="R22" s="65">
        <v>1</v>
      </c>
      <c r="S22" s="66">
        <v>0</v>
      </c>
      <c r="T22" s="64">
        <f t="shared" si="0"/>
        <v>46746</v>
      </c>
      <c r="U22" s="67"/>
    </row>
    <row r="23" spans="1:21" x14ac:dyDescent="0.25">
      <c r="A23" s="53" t="s">
        <v>161</v>
      </c>
      <c r="B23" s="64">
        <f>DATE(Jahr,12,26)</f>
        <v>46747</v>
      </c>
      <c r="C23" s="65">
        <v>1</v>
      </c>
      <c r="D23" s="65">
        <v>1</v>
      </c>
      <c r="E23" s="65">
        <v>1</v>
      </c>
      <c r="F23" s="65">
        <v>1</v>
      </c>
      <c r="G23" s="65">
        <v>1</v>
      </c>
      <c r="H23" s="65">
        <v>1</v>
      </c>
      <c r="I23" s="65">
        <v>1</v>
      </c>
      <c r="J23" s="65">
        <v>1</v>
      </c>
      <c r="K23" s="65">
        <v>1</v>
      </c>
      <c r="L23" s="65">
        <v>1</v>
      </c>
      <c r="M23" s="65">
        <v>1</v>
      </c>
      <c r="N23" s="65">
        <v>1</v>
      </c>
      <c r="O23" s="65">
        <v>1</v>
      </c>
      <c r="P23" s="65">
        <v>1</v>
      </c>
      <c r="Q23" s="65">
        <v>1</v>
      </c>
      <c r="R23" s="65">
        <v>1</v>
      </c>
      <c r="S23" s="66">
        <v>0</v>
      </c>
      <c r="T23" s="64">
        <f t="shared" si="0"/>
        <v>46747</v>
      </c>
      <c r="U23" s="67"/>
    </row>
    <row r="24" spans="1:21" ht="24.95" customHeight="1" x14ac:dyDescent="0.25">
      <c r="A24" s="53" t="s">
        <v>162</v>
      </c>
      <c r="B24" s="64">
        <f>DATE(Jahr,12,24)</f>
        <v>46745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v>0</v>
      </c>
      <c r="Q24" s="68">
        <v>0</v>
      </c>
      <c r="R24" s="68">
        <v>0</v>
      </c>
      <c r="S24" s="66">
        <v>0</v>
      </c>
      <c r="T24" s="64" t="str">
        <f t="shared" si="0"/>
        <v/>
      </c>
      <c r="U24" s="67" t="s">
        <v>163</v>
      </c>
    </row>
    <row r="25" spans="1:21" ht="24.95" customHeight="1" x14ac:dyDescent="0.25">
      <c r="A25" s="53" t="s">
        <v>164</v>
      </c>
      <c r="B25" s="64">
        <f>DATE(Jahr,12,31)</f>
        <v>46752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6">
        <v>0</v>
      </c>
      <c r="T25" s="64" t="str">
        <f t="shared" si="0"/>
        <v/>
      </c>
      <c r="U25" s="67" t="s">
        <v>163</v>
      </c>
    </row>
    <row r="27" spans="1:21" x14ac:dyDescent="0.25">
      <c r="A27" s="10" t="s">
        <v>165</v>
      </c>
    </row>
  </sheetData>
  <conditionalFormatting sqref="C5:S25">
    <cfRule type="expression" dxfId="0" priority="1">
      <formula>C5=1</formula>
    </cfRule>
  </conditionalFormatting>
  <printOptions horizontalCentered="1"/>
  <pageMargins left="0.4" right="0.4" top="0.55000000000000004" bottom="0.6" header="0.25" footer="0.3"/>
  <pageSetup paperSize="9" orientation="landscape"/>
  <headerFooter>
    <oddHeader>&amp;R&amp;8 &amp;K686E70&amp;A</oddHeader>
    <oddFooter>&amp;L&amp;8 &amp;K686E70Vorlage von seminaron.de&amp;R&amp;8 &amp;K686E70Seite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29</vt:i4>
      </vt:variant>
    </vt:vector>
  </HeadingPairs>
  <TitlesOfParts>
    <vt:vector size="45" baseType="lpstr">
      <vt:lpstr>Start</vt:lpstr>
      <vt:lpstr>Schichten</vt:lpstr>
      <vt:lpstr>Mitarbeitende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Arbeit_Liste</vt:lpstr>
      <vt:lpstr>Bez_Liste</vt:lpstr>
      <vt:lpstr>Bezahlt_Liste</vt:lpstr>
      <vt:lpstr>Bundesland</vt:lpstr>
      <vt:lpstr>Apr!Druckbereich</vt:lpstr>
      <vt:lpstr>Aug!Druckbereich</vt:lpstr>
      <vt:lpstr>Dez!Druckbereich</vt:lpstr>
      <vt:lpstr>Feb!Druckbereich</vt:lpstr>
      <vt:lpstr>Feiertage!Druckbereich</vt:lpstr>
      <vt:lpstr>Jan!Druckbereich</vt:lpstr>
      <vt:lpstr>Jul!Druckbereich</vt:lpstr>
      <vt:lpstr>Jun!Druckbereich</vt:lpstr>
      <vt:lpstr>Mai!Druckbereich</vt:lpstr>
      <vt:lpstr>Mär!Druckbereich</vt:lpstr>
      <vt:lpstr>Mitarbeitende!Druckbereich</vt:lpstr>
      <vt:lpstr>Nov!Druckbereich</vt:lpstr>
      <vt:lpstr>Okt!Druckbereich</vt:lpstr>
      <vt:lpstr>Schichten!Druckbereich</vt:lpstr>
      <vt:lpstr>Sep!Druckbereich</vt:lpstr>
      <vt:lpstr>Start!Druckbereich</vt:lpstr>
      <vt:lpstr>Feiertage_aktiv</vt:lpstr>
      <vt:lpstr>Firma</vt:lpstr>
      <vt:lpstr>Jahr</vt:lpstr>
      <vt:lpstr>Kuerzel_Liste</vt:lpstr>
      <vt:lpstr>Max_Folge</vt:lpstr>
      <vt:lpstr>Min_Ruhe</vt:lpstr>
      <vt:lpstr>Schicht_Tabelle</vt:lpstr>
      <vt:lpstr>Soll_Modus</vt:lpstr>
      <vt:lpstr>Std_Liste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Schichtplan 2027 (Excel-Vorlage)</dc:title>
  <dc:creator>SEMINARON</dc:creator>
  <cp:keywords>Schichtplan, Excel, Vorlage, 2027, Dienstplan, Feiertage, Ruhezeit</cp:keywords>
  <cp:lastModifiedBy>SEMINARON</cp:lastModifiedBy>
  <dcterms:created xsi:type="dcterms:W3CDTF">2026-10-06T09:33:40Z</dcterms:created>
  <dcterms:modified xsi:type="dcterms:W3CDTF">2026-10-06T09:40:17Z</dcterms:modified>
</cp:coreProperties>
</file>