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ate1904="1"/>
  <mc:AlternateContent xmlns:mc="http://schemas.openxmlformats.org/markup-compatibility/2006">
    <mc:Choice Requires="x15">
      <x15ac:absPath xmlns:x15ac="http://schemas.microsoft.com/office/spreadsheetml/2010/11/ac" url="https://seminaron-my.sharepoint.com/personal/kontakt_seminaron_de/Documents/SEMINARON-Ratgeber-Oktober-2026/Welle-3/Downloads/"/>
    </mc:Choice>
  </mc:AlternateContent>
  <xr:revisionPtr revIDLastSave="0" documentId="11_1885F88580DFA00CCA5998E6B883EF107A5019BA" xr6:coauthVersionLast="47" xr6:coauthVersionMax="47" xr10:uidLastSave="{00000000-0000-0000-0000-000000000000}"/>
  <bookViews>
    <workbookView xWindow="-120" yWindow="-120" windowWidth="38640" windowHeight="21120" xr2:uid="{00000000-000D-0000-FFFF-FFFF00000000}"/>
  </bookViews>
  <sheets>
    <sheet name="Start" sheetId="1" r:id="rId1"/>
    <sheet name="Anleitung" sheetId="2" r:id="rId2"/>
    <sheet name="Jahresübersicht" sheetId="3" r:id="rId3"/>
    <sheet name="Jan" sheetId="4" r:id="rId4"/>
    <sheet name="Feb" sheetId="5" r:id="rId5"/>
    <sheet name="Mär" sheetId="6" r:id="rId6"/>
    <sheet name="Apr" sheetId="7" r:id="rId7"/>
    <sheet name="Mai" sheetId="8" r:id="rId8"/>
    <sheet name="Jun" sheetId="9" r:id="rId9"/>
    <sheet name="Jul" sheetId="10" r:id="rId10"/>
    <sheet name="Aug" sheetId="11" r:id="rId11"/>
    <sheet name="Sep" sheetId="12" r:id="rId12"/>
    <sheet name="Okt" sheetId="13" r:id="rId13"/>
    <sheet name="Nov" sheetId="14" r:id="rId14"/>
    <sheet name="Dez" sheetId="15" r:id="rId15"/>
    <sheet name="Feiertage" sheetId="16" r:id="rId16"/>
  </sheets>
  <definedNames>
    <definedName name="Abteilung">Start!$C$8</definedName>
    <definedName name="Bundesland">Start!$C$11</definedName>
    <definedName name="_xlnm.Print_Area" localSheetId="1">Anleitung!$A$1:$G$51</definedName>
    <definedName name="_xlnm.Print_Area" localSheetId="6">Apr!$A$1:$L$50</definedName>
    <definedName name="_xlnm.Print_Area" localSheetId="10">Aug!$A$1:$L$50</definedName>
    <definedName name="_xlnm.Print_Area" localSheetId="14">Dez!$A$1:$L$50</definedName>
    <definedName name="_xlnm.Print_Area" localSheetId="4">Feb!$A$1:$L$50</definedName>
    <definedName name="_xlnm.Print_Area" localSheetId="15">Feiertage!$A$1:$U$28</definedName>
    <definedName name="_xlnm.Print_Area" localSheetId="2">Jahresübersicht!$A$1:$J$25</definedName>
    <definedName name="_xlnm.Print_Area" localSheetId="3">Jan!$A$1:$L$50</definedName>
    <definedName name="_xlnm.Print_Area" localSheetId="9">Jul!$A$1:$L$50</definedName>
    <definedName name="_xlnm.Print_Area" localSheetId="8">Jun!$A$1:$L$50</definedName>
    <definedName name="_xlnm.Print_Area" localSheetId="7">Mai!$A$1:$L$50</definedName>
    <definedName name="_xlnm.Print_Area" localSheetId="5">Mär!$A$1:$L$50</definedName>
    <definedName name="_xlnm.Print_Area" localSheetId="13">Nov!$A$1:$L$50</definedName>
    <definedName name="_xlnm.Print_Area" localSheetId="12">Okt!$A$1:$L$50</definedName>
    <definedName name="_xlnm.Print_Area" localSheetId="11">Sep!$A$1:$L$50</definedName>
    <definedName name="_xlnm.Print_Area" localSheetId="0">Start!$A$1:$E$45</definedName>
    <definedName name="Erfassung_ab">Start!$C$12</definedName>
    <definedName name="Feiertage_aktiv">Feiertage!$T$5:$T$25</definedName>
    <definedName name="Feiertage_Namen">Feiertage!$A$5:$A$25</definedName>
    <definedName name="Firma">Start!$C$9</definedName>
    <definedName name="Jahr">Start!$C$10</definedName>
    <definedName name="Name">Start!$C$6</definedName>
    <definedName name="Personalnummer">Start!$C$7</definedName>
    <definedName name="Resturlaub_Vorjahr">Start!$C$17</definedName>
    <definedName name="Tagessoll">Start!$D$21:$D$27</definedName>
    <definedName name="Urlaubsanspruch">Start!$C$16</definedName>
    <definedName name="Wochenstunden">Start!$C$14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5" i="16" l="1"/>
  <c r="B25" i="16"/>
  <c r="T24" i="16"/>
  <c r="B24" i="16"/>
  <c r="B23" i="16"/>
  <c r="T23" i="16" s="1"/>
  <c r="B22" i="16"/>
  <c r="T22" i="16" s="1"/>
  <c r="T21" i="16"/>
  <c r="B21" i="16"/>
  <c r="B20" i="16"/>
  <c r="T20" i="16" s="1"/>
  <c r="T19" i="16"/>
  <c r="B19" i="16"/>
  <c r="B18" i="16"/>
  <c r="T18" i="16" s="1"/>
  <c r="T17" i="16"/>
  <c r="B17" i="16"/>
  <c r="T16" i="16"/>
  <c r="B16" i="16"/>
  <c r="T13" i="16"/>
  <c r="B11" i="16"/>
  <c r="T11" i="16" s="1"/>
  <c r="T9" i="16"/>
  <c r="X7" i="16"/>
  <c r="T7" i="16"/>
  <c r="B7" i="16"/>
  <c r="X6" i="16"/>
  <c r="T6" i="16"/>
  <c r="B6" i="16"/>
  <c r="X5" i="16"/>
  <c r="B5" i="16"/>
  <c r="T5" i="16" s="1"/>
  <c r="A2" i="16"/>
  <c r="T36" i="15"/>
  <c r="U36" i="15" s="1"/>
  <c r="R36" i="15"/>
  <c r="Q36" i="15"/>
  <c r="S36" i="15" s="1"/>
  <c r="G36" i="15"/>
  <c r="A36" i="15"/>
  <c r="T35" i="15"/>
  <c r="U35" i="15" s="1"/>
  <c r="R35" i="15"/>
  <c r="Q35" i="15"/>
  <c r="S35" i="15" s="1"/>
  <c r="G35" i="15"/>
  <c r="A35" i="15"/>
  <c r="T34" i="15"/>
  <c r="U34" i="15" s="1"/>
  <c r="R34" i="15"/>
  <c r="Q34" i="15"/>
  <c r="S34" i="15" s="1"/>
  <c r="G34" i="15"/>
  <c r="A34" i="15"/>
  <c r="T33" i="15"/>
  <c r="U33" i="15" s="1"/>
  <c r="R33" i="15"/>
  <c r="Q33" i="15"/>
  <c r="S33" i="15" s="1"/>
  <c r="G33" i="15"/>
  <c r="A33" i="15"/>
  <c r="T32" i="15"/>
  <c r="U32" i="15" s="1"/>
  <c r="R32" i="15"/>
  <c r="Q32" i="15"/>
  <c r="S32" i="15" s="1"/>
  <c r="G32" i="15"/>
  <c r="A32" i="15"/>
  <c r="T31" i="15"/>
  <c r="U31" i="15" s="1"/>
  <c r="R31" i="15"/>
  <c r="Q31" i="15"/>
  <c r="S31" i="15" s="1"/>
  <c r="G31" i="15"/>
  <c r="A31" i="15"/>
  <c r="T30" i="15"/>
  <c r="U30" i="15" s="1"/>
  <c r="R30" i="15"/>
  <c r="Q30" i="15"/>
  <c r="S30" i="15" s="1"/>
  <c r="G30" i="15"/>
  <c r="A30" i="15"/>
  <c r="T29" i="15"/>
  <c r="U29" i="15" s="1"/>
  <c r="R29" i="15"/>
  <c r="Q29" i="15"/>
  <c r="S29" i="15" s="1"/>
  <c r="G29" i="15"/>
  <c r="A29" i="15"/>
  <c r="T28" i="15"/>
  <c r="U28" i="15" s="1"/>
  <c r="R28" i="15"/>
  <c r="Q28" i="15"/>
  <c r="S28" i="15" s="1"/>
  <c r="G28" i="15"/>
  <c r="A28" i="15"/>
  <c r="T27" i="15"/>
  <c r="U27" i="15" s="1"/>
  <c r="R27" i="15"/>
  <c r="Q27" i="15"/>
  <c r="S27" i="15" s="1"/>
  <c r="G27" i="15"/>
  <c r="A27" i="15"/>
  <c r="T26" i="15"/>
  <c r="U26" i="15" s="1"/>
  <c r="R26" i="15"/>
  <c r="Q26" i="15"/>
  <c r="S26" i="15" s="1"/>
  <c r="G26" i="15"/>
  <c r="A26" i="15"/>
  <c r="T25" i="15"/>
  <c r="U25" i="15" s="1"/>
  <c r="R25" i="15"/>
  <c r="Q25" i="15"/>
  <c r="S25" i="15" s="1"/>
  <c r="G25" i="15"/>
  <c r="A25" i="15"/>
  <c r="T24" i="15"/>
  <c r="U24" i="15" s="1"/>
  <c r="R24" i="15"/>
  <c r="Q24" i="15"/>
  <c r="S24" i="15" s="1"/>
  <c r="G24" i="15"/>
  <c r="A24" i="15"/>
  <c r="T23" i="15"/>
  <c r="U23" i="15" s="1"/>
  <c r="R23" i="15"/>
  <c r="Q23" i="15"/>
  <c r="S23" i="15" s="1"/>
  <c r="G23" i="15"/>
  <c r="A23" i="15"/>
  <c r="T22" i="15"/>
  <c r="U22" i="15" s="1"/>
  <c r="R22" i="15"/>
  <c r="Q22" i="15"/>
  <c r="S22" i="15" s="1"/>
  <c r="G22" i="15"/>
  <c r="A22" i="15"/>
  <c r="T21" i="15"/>
  <c r="U21" i="15" s="1"/>
  <c r="R21" i="15"/>
  <c r="Q21" i="15"/>
  <c r="S21" i="15" s="1"/>
  <c r="G21" i="15"/>
  <c r="A21" i="15"/>
  <c r="T20" i="15"/>
  <c r="U20" i="15" s="1"/>
  <c r="R20" i="15"/>
  <c r="Q20" i="15"/>
  <c r="S20" i="15" s="1"/>
  <c r="G20" i="15"/>
  <c r="A20" i="15"/>
  <c r="T19" i="15"/>
  <c r="U19" i="15" s="1"/>
  <c r="R19" i="15"/>
  <c r="Q19" i="15"/>
  <c r="S19" i="15" s="1"/>
  <c r="G19" i="15"/>
  <c r="A19" i="15"/>
  <c r="T18" i="15"/>
  <c r="U18" i="15" s="1"/>
  <c r="R18" i="15"/>
  <c r="Q18" i="15"/>
  <c r="S18" i="15" s="1"/>
  <c r="G18" i="15"/>
  <c r="A18" i="15"/>
  <c r="T17" i="15"/>
  <c r="U17" i="15" s="1"/>
  <c r="R17" i="15"/>
  <c r="Q17" i="15"/>
  <c r="S17" i="15" s="1"/>
  <c r="G17" i="15"/>
  <c r="A17" i="15"/>
  <c r="T16" i="15"/>
  <c r="R16" i="15"/>
  <c r="Q16" i="15"/>
  <c r="S16" i="15" s="1"/>
  <c r="G16" i="15"/>
  <c r="A16" i="15"/>
  <c r="T15" i="15"/>
  <c r="U15" i="15" s="1"/>
  <c r="R15" i="15"/>
  <c r="Q15" i="15"/>
  <c r="S15" i="15" s="1"/>
  <c r="G15" i="15"/>
  <c r="A15" i="15"/>
  <c r="Y15" i="15" s="1"/>
  <c r="T14" i="15"/>
  <c r="U14" i="15" s="1"/>
  <c r="R14" i="15"/>
  <c r="Q14" i="15"/>
  <c r="S14" i="15" s="1"/>
  <c r="G14" i="15"/>
  <c r="A14" i="15"/>
  <c r="T13" i="15"/>
  <c r="U13" i="15" s="1"/>
  <c r="R13" i="15"/>
  <c r="Q13" i="15"/>
  <c r="S13" i="15" s="1"/>
  <c r="G13" i="15"/>
  <c r="A13" i="15"/>
  <c r="T12" i="15"/>
  <c r="U12" i="15" s="1"/>
  <c r="R12" i="15"/>
  <c r="Q12" i="15"/>
  <c r="S12" i="15" s="1"/>
  <c r="G12" i="15"/>
  <c r="A12" i="15"/>
  <c r="T11" i="15"/>
  <c r="U11" i="15" s="1"/>
  <c r="R11" i="15"/>
  <c r="Q11" i="15"/>
  <c r="S11" i="15" s="1"/>
  <c r="G11" i="15"/>
  <c r="A11" i="15"/>
  <c r="T10" i="15"/>
  <c r="U10" i="15" s="1"/>
  <c r="R10" i="15"/>
  <c r="Q10" i="15"/>
  <c r="S10" i="15" s="1"/>
  <c r="G10" i="15"/>
  <c r="A10" i="15"/>
  <c r="T9" i="15"/>
  <c r="U9" i="15" s="1"/>
  <c r="R9" i="15"/>
  <c r="Q9" i="15"/>
  <c r="S9" i="15" s="1"/>
  <c r="G9" i="15"/>
  <c r="A9" i="15"/>
  <c r="T8" i="15"/>
  <c r="U8" i="15" s="1"/>
  <c r="R8" i="15"/>
  <c r="Q8" i="15"/>
  <c r="S8" i="15" s="1"/>
  <c r="G8" i="15"/>
  <c r="A8" i="15"/>
  <c r="T7" i="15"/>
  <c r="U7" i="15" s="1"/>
  <c r="R7" i="15"/>
  <c r="Q7" i="15"/>
  <c r="S7" i="15" s="1"/>
  <c r="G7" i="15"/>
  <c r="A7" i="15"/>
  <c r="T6" i="15"/>
  <c r="U6" i="15" s="1"/>
  <c r="R6" i="15"/>
  <c r="Q6" i="15"/>
  <c r="S6" i="15" s="1"/>
  <c r="G6" i="15"/>
  <c r="A6" i="15"/>
  <c r="H3" i="15"/>
  <c r="B3" i="15"/>
  <c r="K2" i="15"/>
  <c r="H2" i="15"/>
  <c r="B2" i="15"/>
  <c r="I1" i="15"/>
  <c r="A1" i="15"/>
  <c r="T36" i="14"/>
  <c r="U36" i="14" s="1"/>
  <c r="R36" i="14"/>
  <c r="Q36" i="14"/>
  <c r="S36" i="14" s="1"/>
  <c r="G36" i="14"/>
  <c r="A36" i="14"/>
  <c r="T35" i="14"/>
  <c r="U35" i="14" s="1"/>
  <c r="R35" i="14"/>
  <c r="Q35" i="14"/>
  <c r="S35" i="14" s="1"/>
  <c r="G35" i="14"/>
  <c r="A35" i="14"/>
  <c r="T34" i="14"/>
  <c r="U34" i="14" s="1"/>
  <c r="R34" i="14"/>
  <c r="Q34" i="14"/>
  <c r="S34" i="14" s="1"/>
  <c r="G34" i="14"/>
  <c r="A34" i="14"/>
  <c r="T33" i="14"/>
  <c r="U33" i="14" s="1"/>
  <c r="R33" i="14"/>
  <c r="Q33" i="14"/>
  <c r="S33" i="14" s="1"/>
  <c r="G33" i="14"/>
  <c r="A33" i="14"/>
  <c r="T32" i="14"/>
  <c r="U32" i="14" s="1"/>
  <c r="R32" i="14"/>
  <c r="Q32" i="14"/>
  <c r="S32" i="14" s="1"/>
  <c r="G32" i="14"/>
  <c r="A32" i="14"/>
  <c r="T31" i="14"/>
  <c r="U31" i="14" s="1"/>
  <c r="R31" i="14"/>
  <c r="Q31" i="14"/>
  <c r="S31" i="14" s="1"/>
  <c r="G31" i="14"/>
  <c r="A31" i="14"/>
  <c r="T30" i="14"/>
  <c r="U30" i="14" s="1"/>
  <c r="R30" i="14"/>
  <c r="Q30" i="14"/>
  <c r="S30" i="14" s="1"/>
  <c r="G30" i="14"/>
  <c r="A30" i="14"/>
  <c r="T29" i="14"/>
  <c r="U29" i="14" s="1"/>
  <c r="R29" i="14"/>
  <c r="Q29" i="14"/>
  <c r="S29" i="14" s="1"/>
  <c r="G29" i="14"/>
  <c r="A29" i="14"/>
  <c r="T28" i="14"/>
  <c r="U28" i="14" s="1"/>
  <c r="R28" i="14"/>
  <c r="Q28" i="14"/>
  <c r="S28" i="14" s="1"/>
  <c r="G28" i="14"/>
  <c r="A28" i="14"/>
  <c r="T27" i="14"/>
  <c r="U27" i="14" s="1"/>
  <c r="R27" i="14"/>
  <c r="Q27" i="14"/>
  <c r="S27" i="14" s="1"/>
  <c r="G27" i="14"/>
  <c r="A27" i="14"/>
  <c r="T26" i="14"/>
  <c r="U26" i="14" s="1"/>
  <c r="R26" i="14"/>
  <c r="Q26" i="14"/>
  <c r="S26" i="14" s="1"/>
  <c r="G26" i="14"/>
  <c r="A26" i="14"/>
  <c r="T25" i="14"/>
  <c r="U25" i="14" s="1"/>
  <c r="R25" i="14"/>
  <c r="Q25" i="14"/>
  <c r="S25" i="14" s="1"/>
  <c r="G25" i="14"/>
  <c r="A25" i="14"/>
  <c r="T24" i="14"/>
  <c r="U24" i="14" s="1"/>
  <c r="R24" i="14"/>
  <c r="Q24" i="14"/>
  <c r="S24" i="14" s="1"/>
  <c r="G24" i="14"/>
  <c r="A24" i="14"/>
  <c r="T23" i="14"/>
  <c r="U23" i="14" s="1"/>
  <c r="R23" i="14"/>
  <c r="Q23" i="14"/>
  <c r="S23" i="14" s="1"/>
  <c r="G23" i="14"/>
  <c r="A23" i="14"/>
  <c r="T22" i="14"/>
  <c r="U22" i="14" s="1"/>
  <c r="R22" i="14"/>
  <c r="Q22" i="14"/>
  <c r="S22" i="14" s="1"/>
  <c r="G22" i="14"/>
  <c r="A22" i="14"/>
  <c r="T21" i="14"/>
  <c r="U21" i="14" s="1"/>
  <c r="R21" i="14"/>
  <c r="Q21" i="14"/>
  <c r="S21" i="14" s="1"/>
  <c r="G21" i="14"/>
  <c r="A21" i="14"/>
  <c r="T20" i="14"/>
  <c r="U20" i="14" s="1"/>
  <c r="R20" i="14"/>
  <c r="Q20" i="14"/>
  <c r="S20" i="14" s="1"/>
  <c r="G20" i="14"/>
  <c r="A20" i="14"/>
  <c r="T19" i="14"/>
  <c r="U19" i="14" s="1"/>
  <c r="R19" i="14"/>
  <c r="Q19" i="14"/>
  <c r="S19" i="14" s="1"/>
  <c r="G19" i="14"/>
  <c r="A19" i="14"/>
  <c r="T18" i="14"/>
  <c r="U18" i="14" s="1"/>
  <c r="R18" i="14"/>
  <c r="Q18" i="14"/>
  <c r="S18" i="14" s="1"/>
  <c r="G18" i="14"/>
  <c r="A18" i="14"/>
  <c r="T17" i="14"/>
  <c r="U17" i="14" s="1"/>
  <c r="R17" i="14"/>
  <c r="Q17" i="14"/>
  <c r="S17" i="14" s="1"/>
  <c r="G17" i="14"/>
  <c r="A17" i="14"/>
  <c r="T16" i="14"/>
  <c r="U16" i="14" s="1"/>
  <c r="R16" i="14"/>
  <c r="Q16" i="14"/>
  <c r="S16" i="14" s="1"/>
  <c r="G16" i="14"/>
  <c r="A16" i="14"/>
  <c r="T15" i="14"/>
  <c r="U15" i="14" s="1"/>
  <c r="R15" i="14"/>
  <c r="Q15" i="14"/>
  <c r="S15" i="14" s="1"/>
  <c r="G15" i="14"/>
  <c r="A15" i="14"/>
  <c r="T14" i="14"/>
  <c r="U14" i="14" s="1"/>
  <c r="R14" i="14"/>
  <c r="Q14" i="14"/>
  <c r="S14" i="14" s="1"/>
  <c r="G14" i="14"/>
  <c r="A14" i="14"/>
  <c r="T13" i="14"/>
  <c r="U13" i="14" s="1"/>
  <c r="R13" i="14"/>
  <c r="Q13" i="14"/>
  <c r="S13" i="14" s="1"/>
  <c r="G13" i="14"/>
  <c r="A13" i="14"/>
  <c r="T12" i="14"/>
  <c r="U12" i="14" s="1"/>
  <c r="R12" i="14"/>
  <c r="Q12" i="14"/>
  <c r="S12" i="14" s="1"/>
  <c r="G12" i="14"/>
  <c r="A12" i="14"/>
  <c r="T11" i="14"/>
  <c r="U11" i="14" s="1"/>
  <c r="R11" i="14"/>
  <c r="Q11" i="14"/>
  <c r="S11" i="14" s="1"/>
  <c r="G11" i="14"/>
  <c r="A11" i="14"/>
  <c r="T10" i="14"/>
  <c r="U10" i="14" s="1"/>
  <c r="R10" i="14"/>
  <c r="Q10" i="14"/>
  <c r="S10" i="14" s="1"/>
  <c r="G10" i="14"/>
  <c r="A10" i="14"/>
  <c r="T9" i="14"/>
  <c r="U9" i="14" s="1"/>
  <c r="R9" i="14"/>
  <c r="Q9" i="14"/>
  <c r="S9" i="14" s="1"/>
  <c r="G9" i="14"/>
  <c r="A9" i="14"/>
  <c r="T8" i="14"/>
  <c r="U8" i="14" s="1"/>
  <c r="R8" i="14"/>
  <c r="Q8" i="14"/>
  <c r="S8" i="14" s="1"/>
  <c r="G8" i="14"/>
  <c r="A8" i="14"/>
  <c r="T7" i="14"/>
  <c r="U7" i="14" s="1"/>
  <c r="R7" i="14"/>
  <c r="Q7" i="14"/>
  <c r="S7" i="14" s="1"/>
  <c r="G7" i="14"/>
  <c r="A7" i="14"/>
  <c r="T6" i="14"/>
  <c r="R6" i="14"/>
  <c r="Q6" i="14"/>
  <c r="S6" i="14" s="1"/>
  <c r="G6" i="14"/>
  <c r="A6" i="14"/>
  <c r="H3" i="14"/>
  <c r="B3" i="14"/>
  <c r="K2" i="14"/>
  <c r="H2" i="14"/>
  <c r="B2" i="14"/>
  <c r="I1" i="14"/>
  <c r="A1" i="14"/>
  <c r="T36" i="13"/>
  <c r="U36" i="13" s="1"/>
  <c r="R36" i="13"/>
  <c r="Q36" i="13"/>
  <c r="S36" i="13" s="1"/>
  <c r="G36" i="13"/>
  <c r="A36" i="13"/>
  <c r="T35" i="13"/>
  <c r="U35" i="13" s="1"/>
  <c r="R35" i="13"/>
  <c r="Q35" i="13"/>
  <c r="S35" i="13" s="1"/>
  <c r="G35" i="13"/>
  <c r="A35" i="13"/>
  <c r="T34" i="13"/>
  <c r="U34" i="13" s="1"/>
  <c r="R34" i="13"/>
  <c r="Q34" i="13"/>
  <c r="S34" i="13" s="1"/>
  <c r="G34" i="13"/>
  <c r="A34" i="13"/>
  <c r="T33" i="13"/>
  <c r="U33" i="13" s="1"/>
  <c r="R33" i="13"/>
  <c r="Q33" i="13"/>
  <c r="S33" i="13" s="1"/>
  <c r="G33" i="13"/>
  <c r="A33" i="13"/>
  <c r="T32" i="13"/>
  <c r="U32" i="13" s="1"/>
  <c r="R32" i="13"/>
  <c r="Q32" i="13"/>
  <c r="S32" i="13" s="1"/>
  <c r="G32" i="13"/>
  <c r="A32" i="13"/>
  <c r="T31" i="13"/>
  <c r="U31" i="13" s="1"/>
  <c r="R31" i="13"/>
  <c r="Q31" i="13"/>
  <c r="S31" i="13" s="1"/>
  <c r="G31" i="13"/>
  <c r="A31" i="13"/>
  <c r="T30" i="13"/>
  <c r="U30" i="13" s="1"/>
  <c r="R30" i="13"/>
  <c r="Q30" i="13"/>
  <c r="S30" i="13" s="1"/>
  <c r="G30" i="13"/>
  <c r="A30" i="13"/>
  <c r="Y30" i="13" s="1"/>
  <c r="T29" i="13"/>
  <c r="U29" i="13" s="1"/>
  <c r="R29" i="13"/>
  <c r="Q29" i="13"/>
  <c r="S29" i="13" s="1"/>
  <c r="G29" i="13"/>
  <c r="A29" i="13"/>
  <c r="T28" i="13"/>
  <c r="U28" i="13" s="1"/>
  <c r="R28" i="13"/>
  <c r="Q28" i="13"/>
  <c r="S28" i="13" s="1"/>
  <c r="G28" i="13"/>
  <c r="A28" i="13"/>
  <c r="T27" i="13"/>
  <c r="U27" i="13" s="1"/>
  <c r="R27" i="13"/>
  <c r="Q27" i="13"/>
  <c r="S27" i="13" s="1"/>
  <c r="G27" i="13"/>
  <c r="A27" i="13"/>
  <c r="T26" i="13"/>
  <c r="U26" i="13" s="1"/>
  <c r="R26" i="13"/>
  <c r="Q26" i="13"/>
  <c r="S26" i="13" s="1"/>
  <c r="G26" i="13"/>
  <c r="A26" i="13"/>
  <c r="T25" i="13"/>
  <c r="U25" i="13" s="1"/>
  <c r="R25" i="13"/>
  <c r="Q25" i="13"/>
  <c r="S25" i="13" s="1"/>
  <c r="G25" i="13"/>
  <c r="A25" i="13"/>
  <c r="T24" i="13"/>
  <c r="U24" i="13" s="1"/>
  <c r="R24" i="13"/>
  <c r="Q24" i="13"/>
  <c r="S24" i="13" s="1"/>
  <c r="G24" i="13"/>
  <c r="A24" i="13"/>
  <c r="T23" i="13"/>
  <c r="U23" i="13" s="1"/>
  <c r="R23" i="13"/>
  <c r="Q23" i="13"/>
  <c r="S23" i="13" s="1"/>
  <c r="G23" i="13"/>
  <c r="A23" i="13"/>
  <c r="T22" i="13"/>
  <c r="U22" i="13" s="1"/>
  <c r="R22" i="13"/>
  <c r="Q22" i="13"/>
  <c r="S22" i="13" s="1"/>
  <c r="G22" i="13"/>
  <c r="A22" i="13"/>
  <c r="T21" i="13"/>
  <c r="U21" i="13" s="1"/>
  <c r="R21" i="13"/>
  <c r="Q21" i="13"/>
  <c r="S21" i="13" s="1"/>
  <c r="G21" i="13"/>
  <c r="A21" i="13"/>
  <c r="T20" i="13"/>
  <c r="U20" i="13" s="1"/>
  <c r="R20" i="13"/>
  <c r="Q20" i="13"/>
  <c r="S20" i="13" s="1"/>
  <c r="G20" i="13"/>
  <c r="A20" i="13"/>
  <c r="T19" i="13"/>
  <c r="U19" i="13" s="1"/>
  <c r="R19" i="13"/>
  <c r="Q19" i="13"/>
  <c r="S19" i="13" s="1"/>
  <c r="G19" i="13"/>
  <c r="A19" i="13"/>
  <c r="T18" i="13"/>
  <c r="U18" i="13" s="1"/>
  <c r="R18" i="13"/>
  <c r="Q18" i="13"/>
  <c r="S18" i="13" s="1"/>
  <c r="G18" i="13"/>
  <c r="A18" i="13"/>
  <c r="T17" i="13"/>
  <c r="U17" i="13" s="1"/>
  <c r="R17" i="13"/>
  <c r="Q17" i="13"/>
  <c r="S17" i="13" s="1"/>
  <c r="G17" i="13"/>
  <c r="A17" i="13"/>
  <c r="T16" i="13"/>
  <c r="U16" i="13" s="1"/>
  <c r="R16" i="13"/>
  <c r="Q16" i="13"/>
  <c r="S16" i="13" s="1"/>
  <c r="G16" i="13"/>
  <c r="A16" i="13"/>
  <c r="T15" i="13"/>
  <c r="U15" i="13" s="1"/>
  <c r="R15" i="13"/>
  <c r="Q15" i="13"/>
  <c r="S15" i="13" s="1"/>
  <c r="G15" i="13"/>
  <c r="A15" i="13"/>
  <c r="T14" i="13"/>
  <c r="U14" i="13" s="1"/>
  <c r="R14" i="13"/>
  <c r="Q14" i="13"/>
  <c r="S14" i="13" s="1"/>
  <c r="G14" i="13"/>
  <c r="A14" i="13"/>
  <c r="T13" i="13"/>
  <c r="U13" i="13" s="1"/>
  <c r="R13" i="13"/>
  <c r="Q13" i="13"/>
  <c r="S13" i="13" s="1"/>
  <c r="G13" i="13"/>
  <c r="A13" i="13"/>
  <c r="T12" i="13"/>
  <c r="U12" i="13" s="1"/>
  <c r="R12" i="13"/>
  <c r="Q12" i="13"/>
  <c r="S12" i="13" s="1"/>
  <c r="G12" i="13"/>
  <c r="A12" i="13"/>
  <c r="T11" i="13"/>
  <c r="U11" i="13" s="1"/>
  <c r="R11" i="13"/>
  <c r="Q11" i="13"/>
  <c r="S11" i="13" s="1"/>
  <c r="G11" i="13"/>
  <c r="A11" i="13"/>
  <c r="T10" i="13"/>
  <c r="U10" i="13" s="1"/>
  <c r="R10" i="13"/>
  <c r="Q10" i="13"/>
  <c r="S10" i="13" s="1"/>
  <c r="G10" i="13"/>
  <c r="A10" i="13"/>
  <c r="T9" i="13"/>
  <c r="U9" i="13" s="1"/>
  <c r="R9" i="13"/>
  <c r="Q9" i="13"/>
  <c r="S9" i="13" s="1"/>
  <c r="G9" i="13"/>
  <c r="A9" i="13"/>
  <c r="T8" i="13"/>
  <c r="U8" i="13" s="1"/>
  <c r="R8" i="13"/>
  <c r="Q8" i="13"/>
  <c r="S8" i="13" s="1"/>
  <c r="G8" i="13"/>
  <c r="A8" i="13"/>
  <c r="T7" i="13"/>
  <c r="U7" i="13" s="1"/>
  <c r="R7" i="13"/>
  <c r="Q7" i="13"/>
  <c r="S7" i="13" s="1"/>
  <c r="G7" i="13"/>
  <c r="A7" i="13"/>
  <c r="Y6" i="13"/>
  <c r="T6" i="13"/>
  <c r="R6" i="13"/>
  <c r="Q6" i="13"/>
  <c r="G6" i="13"/>
  <c r="A6" i="13"/>
  <c r="B6" i="13" s="1"/>
  <c r="H3" i="13"/>
  <c r="B3" i="13"/>
  <c r="K2" i="13"/>
  <c r="H2" i="13"/>
  <c r="B2" i="13"/>
  <c r="I1" i="13"/>
  <c r="A1" i="13"/>
  <c r="T36" i="12"/>
  <c r="U36" i="12" s="1"/>
  <c r="R36" i="12"/>
  <c r="Q36" i="12"/>
  <c r="S36" i="12" s="1"/>
  <c r="G36" i="12"/>
  <c r="A36" i="12"/>
  <c r="T35" i="12"/>
  <c r="U35" i="12" s="1"/>
  <c r="R35" i="12"/>
  <c r="Q35" i="12"/>
  <c r="S35" i="12" s="1"/>
  <c r="G35" i="12"/>
  <c r="A35" i="12"/>
  <c r="T34" i="12"/>
  <c r="U34" i="12" s="1"/>
  <c r="R34" i="12"/>
  <c r="Q34" i="12"/>
  <c r="S34" i="12" s="1"/>
  <c r="G34" i="12"/>
  <c r="A34" i="12"/>
  <c r="T33" i="12"/>
  <c r="U33" i="12" s="1"/>
  <c r="R33" i="12"/>
  <c r="Q33" i="12"/>
  <c r="S33" i="12" s="1"/>
  <c r="G33" i="12"/>
  <c r="A33" i="12"/>
  <c r="T32" i="12"/>
  <c r="U32" i="12" s="1"/>
  <c r="R32" i="12"/>
  <c r="Q32" i="12"/>
  <c r="S32" i="12" s="1"/>
  <c r="G32" i="12"/>
  <c r="A32" i="12"/>
  <c r="T31" i="12"/>
  <c r="U31" i="12" s="1"/>
  <c r="R31" i="12"/>
  <c r="Q31" i="12"/>
  <c r="S31" i="12" s="1"/>
  <c r="G31" i="12"/>
  <c r="A31" i="12"/>
  <c r="T30" i="12"/>
  <c r="U30" i="12" s="1"/>
  <c r="R30" i="12"/>
  <c r="Q30" i="12"/>
  <c r="S30" i="12" s="1"/>
  <c r="G30" i="12"/>
  <c r="A30" i="12"/>
  <c r="T29" i="12"/>
  <c r="U29" i="12" s="1"/>
  <c r="R29" i="12"/>
  <c r="Q29" i="12"/>
  <c r="S29" i="12" s="1"/>
  <c r="G29" i="12"/>
  <c r="A29" i="12"/>
  <c r="T28" i="12"/>
  <c r="U28" i="12" s="1"/>
  <c r="R28" i="12"/>
  <c r="Q28" i="12"/>
  <c r="S28" i="12" s="1"/>
  <c r="G28" i="12"/>
  <c r="A28" i="12"/>
  <c r="T27" i="12"/>
  <c r="U27" i="12" s="1"/>
  <c r="R27" i="12"/>
  <c r="Q27" i="12"/>
  <c r="S27" i="12" s="1"/>
  <c r="G27" i="12"/>
  <c r="A27" i="12"/>
  <c r="T26" i="12"/>
  <c r="U26" i="12" s="1"/>
  <c r="R26" i="12"/>
  <c r="Q26" i="12"/>
  <c r="S26" i="12" s="1"/>
  <c r="G26" i="12"/>
  <c r="A26" i="12"/>
  <c r="T25" i="12"/>
  <c r="U25" i="12" s="1"/>
  <c r="R25" i="12"/>
  <c r="Q25" i="12"/>
  <c r="S25" i="12" s="1"/>
  <c r="G25" i="12"/>
  <c r="A25" i="12"/>
  <c r="T24" i="12"/>
  <c r="U24" i="12" s="1"/>
  <c r="R24" i="12"/>
  <c r="Q24" i="12"/>
  <c r="S24" i="12" s="1"/>
  <c r="G24" i="12"/>
  <c r="A24" i="12"/>
  <c r="T23" i="12"/>
  <c r="U23" i="12" s="1"/>
  <c r="R23" i="12"/>
  <c r="Q23" i="12"/>
  <c r="S23" i="12" s="1"/>
  <c r="G23" i="12"/>
  <c r="A23" i="12"/>
  <c r="T22" i="12"/>
  <c r="U22" i="12" s="1"/>
  <c r="R22" i="12"/>
  <c r="Q22" i="12"/>
  <c r="S22" i="12" s="1"/>
  <c r="G22" i="12"/>
  <c r="A22" i="12"/>
  <c r="T21" i="12"/>
  <c r="U21" i="12" s="1"/>
  <c r="R21" i="12"/>
  <c r="Q21" i="12"/>
  <c r="S21" i="12" s="1"/>
  <c r="G21" i="12"/>
  <c r="A21" i="12"/>
  <c r="T20" i="12"/>
  <c r="U20" i="12" s="1"/>
  <c r="R20" i="12"/>
  <c r="Q20" i="12"/>
  <c r="S20" i="12" s="1"/>
  <c r="G20" i="12"/>
  <c r="A20" i="12"/>
  <c r="T19" i="12"/>
  <c r="U19" i="12" s="1"/>
  <c r="R19" i="12"/>
  <c r="Q19" i="12"/>
  <c r="S19" i="12" s="1"/>
  <c r="G19" i="12"/>
  <c r="A19" i="12"/>
  <c r="T18" i="12"/>
  <c r="U18" i="12" s="1"/>
  <c r="R18" i="12"/>
  <c r="Q18" i="12"/>
  <c r="S18" i="12" s="1"/>
  <c r="G18" i="12"/>
  <c r="A18" i="12"/>
  <c r="T17" i="12"/>
  <c r="U17" i="12" s="1"/>
  <c r="R17" i="12"/>
  <c r="Q17" i="12"/>
  <c r="S17" i="12" s="1"/>
  <c r="G17" i="12"/>
  <c r="A17" i="12"/>
  <c r="T16" i="12"/>
  <c r="U16" i="12" s="1"/>
  <c r="R16" i="12"/>
  <c r="Q16" i="12"/>
  <c r="S16" i="12" s="1"/>
  <c r="G16" i="12"/>
  <c r="A16" i="12"/>
  <c r="T15" i="12"/>
  <c r="U15" i="12" s="1"/>
  <c r="R15" i="12"/>
  <c r="Q15" i="12"/>
  <c r="S15" i="12" s="1"/>
  <c r="G15" i="12"/>
  <c r="A15" i="12"/>
  <c r="T14" i="12"/>
  <c r="U14" i="12" s="1"/>
  <c r="R14" i="12"/>
  <c r="Q14" i="12"/>
  <c r="S14" i="12" s="1"/>
  <c r="G14" i="12"/>
  <c r="A14" i="12"/>
  <c r="T13" i="12"/>
  <c r="U13" i="12" s="1"/>
  <c r="R13" i="12"/>
  <c r="Q13" i="12"/>
  <c r="G13" i="12"/>
  <c r="A13" i="12"/>
  <c r="Y13" i="12" s="1"/>
  <c r="T12" i="12"/>
  <c r="U12" i="12" s="1"/>
  <c r="R12" i="12"/>
  <c r="Q12" i="12"/>
  <c r="S12" i="12" s="1"/>
  <c r="G12" i="12"/>
  <c r="A12" i="12"/>
  <c r="T11" i="12"/>
  <c r="U11" i="12" s="1"/>
  <c r="R11" i="12"/>
  <c r="Q11" i="12"/>
  <c r="S11" i="12" s="1"/>
  <c r="G11" i="12"/>
  <c r="A11" i="12"/>
  <c r="T10" i="12"/>
  <c r="U10" i="12" s="1"/>
  <c r="R10" i="12"/>
  <c r="Q10" i="12"/>
  <c r="S10" i="12" s="1"/>
  <c r="G10" i="12"/>
  <c r="A10" i="12"/>
  <c r="T9" i="12"/>
  <c r="U9" i="12" s="1"/>
  <c r="R9" i="12"/>
  <c r="Q9" i="12"/>
  <c r="S9" i="12" s="1"/>
  <c r="G9" i="12"/>
  <c r="A9" i="12"/>
  <c r="T8" i="12"/>
  <c r="U8" i="12" s="1"/>
  <c r="R8" i="12"/>
  <c r="Q8" i="12"/>
  <c r="S8" i="12" s="1"/>
  <c r="G8" i="12"/>
  <c r="A8" i="12"/>
  <c r="T7" i="12"/>
  <c r="U7" i="12" s="1"/>
  <c r="R7" i="12"/>
  <c r="Q7" i="12"/>
  <c r="S7" i="12" s="1"/>
  <c r="G7" i="12"/>
  <c r="A7" i="12"/>
  <c r="T6" i="12"/>
  <c r="R6" i="12"/>
  <c r="Q6" i="12"/>
  <c r="S6" i="12" s="1"/>
  <c r="G6" i="12"/>
  <c r="A6" i="12"/>
  <c r="H3" i="12"/>
  <c r="B3" i="12"/>
  <c r="K2" i="12"/>
  <c r="H2" i="12"/>
  <c r="B2" i="12"/>
  <c r="I1" i="12"/>
  <c r="A1" i="12"/>
  <c r="T36" i="11"/>
  <c r="U36" i="11" s="1"/>
  <c r="R36" i="11"/>
  <c r="Q36" i="11"/>
  <c r="S36" i="11" s="1"/>
  <c r="G36" i="11"/>
  <c r="A36" i="11"/>
  <c r="T35" i="11"/>
  <c r="U35" i="11" s="1"/>
  <c r="R35" i="11"/>
  <c r="Q35" i="11"/>
  <c r="S35" i="11" s="1"/>
  <c r="G35" i="11"/>
  <c r="A35" i="11"/>
  <c r="T34" i="11"/>
  <c r="U34" i="11" s="1"/>
  <c r="R34" i="11"/>
  <c r="Q34" i="11"/>
  <c r="S34" i="11" s="1"/>
  <c r="G34" i="11"/>
  <c r="A34" i="11"/>
  <c r="T33" i="11"/>
  <c r="U33" i="11" s="1"/>
  <c r="R33" i="11"/>
  <c r="Q33" i="11"/>
  <c r="S33" i="11" s="1"/>
  <c r="G33" i="11"/>
  <c r="A33" i="11"/>
  <c r="T32" i="11"/>
  <c r="U32" i="11" s="1"/>
  <c r="R32" i="11"/>
  <c r="Q32" i="11"/>
  <c r="S32" i="11" s="1"/>
  <c r="G32" i="11"/>
  <c r="A32" i="11"/>
  <c r="T31" i="11"/>
  <c r="U31" i="11" s="1"/>
  <c r="R31" i="11"/>
  <c r="Q31" i="11"/>
  <c r="S31" i="11" s="1"/>
  <c r="G31" i="11"/>
  <c r="A31" i="11"/>
  <c r="T30" i="11"/>
  <c r="U30" i="11" s="1"/>
  <c r="R30" i="11"/>
  <c r="Q30" i="11"/>
  <c r="S30" i="11" s="1"/>
  <c r="G30" i="11"/>
  <c r="A30" i="11"/>
  <c r="T29" i="11"/>
  <c r="U29" i="11" s="1"/>
  <c r="R29" i="11"/>
  <c r="Q29" i="11"/>
  <c r="S29" i="11" s="1"/>
  <c r="G29" i="11"/>
  <c r="A29" i="11"/>
  <c r="T28" i="11"/>
  <c r="U28" i="11" s="1"/>
  <c r="R28" i="11"/>
  <c r="Q28" i="11"/>
  <c r="S28" i="11" s="1"/>
  <c r="G28" i="11"/>
  <c r="A28" i="11"/>
  <c r="T27" i="11"/>
  <c r="U27" i="11" s="1"/>
  <c r="R27" i="11"/>
  <c r="Q27" i="11"/>
  <c r="S27" i="11" s="1"/>
  <c r="G27" i="11"/>
  <c r="A27" i="11"/>
  <c r="T26" i="11"/>
  <c r="U26" i="11" s="1"/>
  <c r="R26" i="11"/>
  <c r="Q26" i="11"/>
  <c r="S26" i="11" s="1"/>
  <c r="G26" i="11"/>
  <c r="A26" i="11"/>
  <c r="T25" i="11"/>
  <c r="U25" i="11" s="1"/>
  <c r="R25" i="11"/>
  <c r="Q25" i="11"/>
  <c r="S25" i="11" s="1"/>
  <c r="G25" i="11"/>
  <c r="A25" i="11"/>
  <c r="T24" i="11"/>
  <c r="U24" i="11" s="1"/>
  <c r="R24" i="11"/>
  <c r="Q24" i="11"/>
  <c r="S24" i="11" s="1"/>
  <c r="G24" i="11"/>
  <c r="A24" i="11"/>
  <c r="T23" i="11"/>
  <c r="U23" i="11" s="1"/>
  <c r="R23" i="11"/>
  <c r="Q23" i="11"/>
  <c r="S23" i="11" s="1"/>
  <c r="G23" i="11"/>
  <c r="A23" i="11"/>
  <c r="T22" i="11"/>
  <c r="U22" i="11" s="1"/>
  <c r="R22" i="11"/>
  <c r="Q22" i="11"/>
  <c r="S22" i="11" s="1"/>
  <c r="G22" i="11"/>
  <c r="A22" i="11"/>
  <c r="T21" i="11"/>
  <c r="R21" i="11"/>
  <c r="Q21" i="11"/>
  <c r="S21" i="11" s="1"/>
  <c r="G21" i="11"/>
  <c r="A21" i="11"/>
  <c r="T20" i="11"/>
  <c r="U20" i="11" s="1"/>
  <c r="R20" i="11"/>
  <c r="Q20" i="11"/>
  <c r="S20" i="11" s="1"/>
  <c r="G20" i="11"/>
  <c r="A20" i="11"/>
  <c r="T19" i="11"/>
  <c r="U19" i="11" s="1"/>
  <c r="R19" i="11"/>
  <c r="Q19" i="11"/>
  <c r="S19" i="11" s="1"/>
  <c r="G19" i="11"/>
  <c r="A19" i="11"/>
  <c r="T18" i="11"/>
  <c r="U18" i="11" s="1"/>
  <c r="R18" i="11"/>
  <c r="Q18" i="11"/>
  <c r="S18" i="11" s="1"/>
  <c r="G18" i="11"/>
  <c r="A18" i="11"/>
  <c r="T17" i="11"/>
  <c r="U17" i="11" s="1"/>
  <c r="R17" i="11"/>
  <c r="Q17" i="11"/>
  <c r="S17" i="11" s="1"/>
  <c r="G17" i="11"/>
  <c r="A17" i="11"/>
  <c r="T16" i="11"/>
  <c r="U16" i="11" s="1"/>
  <c r="R16" i="11"/>
  <c r="Q16" i="11"/>
  <c r="S16" i="11" s="1"/>
  <c r="G16" i="11"/>
  <c r="A16" i="11"/>
  <c r="T15" i="11"/>
  <c r="U15" i="11" s="1"/>
  <c r="R15" i="11"/>
  <c r="Q15" i="11"/>
  <c r="S15" i="11" s="1"/>
  <c r="G15" i="11"/>
  <c r="A15" i="11"/>
  <c r="T14" i="11"/>
  <c r="U14" i="11" s="1"/>
  <c r="R14" i="11"/>
  <c r="Q14" i="11"/>
  <c r="S14" i="11" s="1"/>
  <c r="G14" i="11"/>
  <c r="A14" i="11"/>
  <c r="T13" i="11"/>
  <c r="U13" i="11" s="1"/>
  <c r="R13" i="11"/>
  <c r="Q13" i="11"/>
  <c r="S13" i="11" s="1"/>
  <c r="G13" i="11"/>
  <c r="A13" i="11"/>
  <c r="T12" i="11"/>
  <c r="U12" i="11" s="1"/>
  <c r="R12" i="11"/>
  <c r="Q12" i="11"/>
  <c r="S12" i="11" s="1"/>
  <c r="G12" i="11"/>
  <c r="A12" i="11"/>
  <c r="T11" i="11"/>
  <c r="U11" i="11" s="1"/>
  <c r="R11" i="11"/>
  <c r="Q11" i="11"/>
  <c r="S11" i="11" s="1"/>
  <c r="G11" i="11"/>
  <c r="A11" i="11"/>
  <c r="T10" i="11"/>
  <c r="U10" i="11" s="1"/>
  <c r="R10" i="11"/>
  <c r="Q10" i="11"/>
  <c r="S10" i="11" s="1"/>
  <c r="G10" i="11"/>
  <c r="A10" i="11"/>
  <c r="T9" i="11"/>
  <c r="U9" i="11" s="1"/>
  <c r="R9" i="11"/>
  <c r="Q9" i="11"/>
  <c r="S9" i="11" s="1"/>
  <c r="G9" i="11"/>
  <c r="A9" i="11"/>
  <c r="T8" i="11"/>
  <c r="U8" i="11" s="1"/>
  <c r="R8" i="11"/>
  <c r="Q8" i="11"/>
  <c r="S8" i="11" s="1"/>
  <c r="G8" i="11"/>
  <c r="A8" i="11"/>
  <c r="T7" i="11"/>
  <c r="U7" i="11" s="1"/>
  <c r="R7" i="11"/>
  <c r="Q7" i="11"/>
  <c r="S7" i="11" s="1"/>
  <c r="G7" i="11"/>
  <c r="A7" i="11"/>
  <c r="T6" i="11"/>
  <c r="U6" i="11" s="1"/>
  <c r="R6" i="11"/>
  <c r="Q6" i="11"/>
  <c r="S6" i="11" s="1"/>
  <c r="G6" i="11"/>
  <c r="A6" i="11"/>
  <c r="H3" i="11"/>
  <c r="B3" i="11"/>
  <c r="K2" i="11"/>
  <c r="H2" i="11"/>
  <c r="B2" i="11"/>
  <c r="I1" i="11"/>
  <c r="A1" i="11"/>
  <c r="T36" i="10"/>
  <c r="U36" i="10" s="1"/>
  <c r="R36" i="10"/>
  <c r="Q36" i="10"/>
  <c r="S36" i="10" s="1"/>
  <c r="G36" i="10"/>
  <c r="A36" i="10"/>
  <c r="T35" i="10"/>
  <c r="U35" i="10" s="1"/>
  <c r="R35" i="10"/>
  <c r="Q35" i="10"/>
  <c r="S35" i="10" s="1"/>
  <c r="G35" i="10"/>
  <c r="A35" i="10"/>
  <c r="T34" i="10"/>
  <c r="U34" i="10" s="1"/>
  <c r="R34" i="10"/>
  <c r="Q34" i="10"/>
  <c r="S34" i="10" s="1"/>
  <c r="G34" i="10"/>
  <c r="A34" i="10"/>
  <c r="T33" i="10"/>
  <c r="U33" i="10" s="1"/>
  <c r="R33" i="10"/>
  <c r="Q33" i="10"/>
  <c r="S33" i="10" s="1"/>
  <c r="G33" i="10"/>
  <c r="A33" i="10"/>
  <c r="T32" i="10"/>
  <c r="U32" i="10" s="1"/>
  <c r="R32" i="10"/>
  <c r="Q32" i="10"/>
  <c r="S32" i="10" s="1"/>
  <c r="G32" i="10"/>
  <c r="A32" i="10"/>
  <c r="T31" i="10"/>
  <c r="U31" i="10" s="1"/>
  <c r="R31" i="10"/>
  <c r="Q31" i="10"/>
  <c r="S31" i="10" s="1"/>
  <c r="G31" i="10"/>
  <c r="A31" i="10"/>
  <c r="T30" i="10"/>
  <c r="U30" i="10" s="1"/>
  <c r="R30" i="10"/>
  <c r="Q30" i="10"/>
  <c r="S30" i="10" s="1"/>
  <c r="G30" i="10"/>
  <c r="A30" i="10"/>
  <c r="T29" i="10"/>
  <c r="U29" i="10" s="1"/>
  <c r="R29" i="10"/>
  <c r="Q29" i="10"/>
  <c r="S29" i="10" s="1"/>
  <c r="G29" i="10"/>
  <c r="A29" i="10"/>
  <c r="Y28" i="10"/>
  <c r="T28" i="10"/>
  <c r="R28" i="10"/>
  <c r="Q28" i="10"/>
  <c r="S28" i="10" s="1"/>
  <c r="G28" i="10"/>
  <c r="A28" i="10"/>
  <c r="T27" i="10"/>
  <c r="U27" i="10" s="1"/>
  <c r="R27" i="10"/>
  <c r="Q27" i="10"/>
  <c r="S27" i="10" s="1"/>
  <c r="G27" i="10"/>
  <c r="A27" i="10"/>
  <c r="T26" i="10"/>
  <c r="U26" i="10" s="1"/>
  <c r="R26" i="10"/>
  <c r="Q26" i="10"/>
  <c r="S26" i="10" s="1"/>
  <c r="G26" i="10"/>
  <c r="A26" i="10"/>
  <c r="T25" i="10"/>
  <c r="U25" i="10" s="1"/>
  <c r="R25" i="10"/>
  <c r="Q25" i="10"/>
  <c r="S25" i="10" s="1"/>
  <c r="G25" i="10"/>
  <c r="A25" i="10"/>
  <c r="T24" i="10"/>
  <c r="U24" i="10" s="1"/>
  <c r="R24" i="10"/>
  <c r="Q24" i="10"/>
  <c r="S24" i="10" s="1"/>
  <c r="G24" i="10"/>
  <c r="A24" i="10"/>
  <c r="T23" i="10"/>
  <c r="U23" i="10" s="1"/>
  <c r="R23" i="10"/>
  <c r="Q23" i="10"/>
  <c r="S23" i="10" s="1"/>
  <c r="G23" i="10"/>
  <c r="A23" i="10"/>
  <c r="T22" i="10"/>
  <c r="U22" i="10" s="1"/>
  <c r="R22" i="10"/>
  <c r="Q22" i="10"/>
  <c r="S22" i="10" s="1"/>
  <c r="G22" i="10"/>
  <c r="A22" i="10"/>
  <c r="T21" i="10"/>
  <c r="U21" i="10" s="1"/>
  <c r="R21" i="10"/>
  <c r="Q21" i="10"/>
  <c r="S21" i="10" s="1"/>
  <c r="G21" i="10"/>
  <c r="A21" i="10"/>
  <c r="T20" i="10"/>
  <c r="U20" i="10" s="1"/>
  <c r="R20" i="10"/>
  <c r="Q20" i="10"/>
  <c r="S20" i="10" s="1"/>
  <c r="G20" i="10"/>
  <c r="A20" i="10"/>
  <c r="T19" i="10"/>
  <c r="U19" i="10" s="1"/>
  <c r="R19" i="10"/>
  <c r="Q19" i="10"/>
  <c r="S19" i="10" s="1"/>
  <c r="G19" i="10"/>
  <c r="A19" i="10"/>
  <c r="T18" i="10"/>
  <c r="U18" i="10" s="1"/>
  <c r="R18" i="10"/>
  <c r="Q18" i="10"/>
  <c r="S18" i="10" s="1"/>
  <c r="G18" i="10"/>
  <c r="A18" i="10"/>
  <c r="T17" i="10"/>
  <c r="U17" i="10" s="1"/>
  <c r="R17" i="10"/>
  <c r="Q17" i="10"/>
  <c r="S17" i="10" s="1"/>
  <c r="G17" i="10"/>
  <c r="A17" i="10"/>
  <c r="T16" i="10"/>
  <c r="U16" i="10" s="1"/>
  <c r="R16" i="10"/>
  <c r="Q16" i="10"/>
  <c r="S16" i="10" s="1"/>
  <c r="G16" i="10"/>
  <c r="A16" i="10"/>
  <c r="T15" i="10"/>
  <c r="U15" i="10" s="1"/>
  <c r="R15" i="10"/>
  <c r="Q15" i="10"/>
  <c r="S15" i="10" s="1"/>
  <c r="G15" i="10"/>
  <c r="A15" i="10"/>
  <c r="T14" i="10"/>
  <c r="U14" i="10" s="1"/>
  <c r="R14" i="10"/>
  <c r="Q14" i="10"/>
  <c r="S14" i="10" s="1"/>
  <c r="G14" i="10"/>
  <c r="A14" i="10"/>
  <c r="T13" i="10"/>
  <c r="U13" i="10" s="1"/>
  <c r="R13" i="10"/>
  <c r="Q13" i="10"/>
  <c r="S13" i="10" s="1"/>
  <c r="G13" i="10"/>
  <c r="A13" i="10"/>
  <c r="T12" i="10"/>
  <c r="U12" i="10" s="1"/>
  <c r="R12" i="10"/>
  <c r="Q12" i="10"/>
  <c r="S12" i="10" s="1"/>
  <c r="G12" i="10"/>
  <c r="A12" i="10"/>
  <c r="T11" i="10"/>
  <c r="U11" i="10" s="1"/>
  <c r="R11" i="10"/>
  <c r="Q11" i="10"/>
  <c r="S11" i="10" s="1"/>
  <c r="G11" i="10"/>
  <c r="A11" i="10"/>
  <c r="T10" i="10"/>
  <c r="U10" i="10" s="1"/>
  <c r="R10" i="10"/>
  <c r="Q10" i="10"/>
  <c r="S10" i="10" s="1"/>
  <c r="G10" i="10"/>
  <c r="A10" i="10"/>
  <c r="T9" i="10"/>
  <c r="U9" i="10" s="1"/>
  <c r="R9" i="10"/>
  <c r="Q9" i="10"/>
  <c r="S9" i="10" s="1"/>
  <c r="G9" i="10"/>
  <c r="A9" i="10"/>
  <c r="T8" i="10"/>
  <c r="U8" i="10" s="1"/>
  <c r="R8" i="10"/>
  <c r="Q8" i="10"/>
  <c r="S8" i="10" s="1"/>
  <c r="G8" i="10"/>
  <c r="A8" i="10"/>
  <c r="T7" i="10"/>
  <c r="U7" i="10" s="1"/>
  <c r="R7" i="10"/>
  <c r="Q7" i="10"/>
  <c r="S7" i="10" s="1"/>
  <c r="G7" i="10"/>
  <c r="A7" i="10"/>
  <c r="T6" i="10"/>
  <c r="R6" i="10"/>
  <c r="Q6" i="10"/>
  <c r="S6" i="10" s="1"/>
  <c r="G6" i="10"/>
  <c r="A6" i="10"/>
  <c r="H3" i="10"/>
  <c r="B3" i="10"/>
  <c r="K2" i="10"/>
  <c r="H2" i="10"/>
  <c r="B2" i="10"/>
  <c r="I1" i="10"/>
  <c r="A1" i="10"/>
  <c r="T36" i="9"/>
  <c r="R36" i="9"/>
  <c r="Q36" i="9"/>
  <c r="S36" i="9" s="1"/>
  <c r="G36" i="9"/>
  <c r="A36" i="9"/>
  <c r="Y35" i="9"/>
  <c r="T35" i="9"/>
  <c r="U35" i="9" s="1"/>
  <c r="R35" i="9"/>
  <c r="Q35" i="9"/>
  <c r="S35" i="9" s="1"/>
  <c r="G35" i="9"/>
  <c r="A35" i="9"/>
  <c r="T34" i="9"/>
  <c r="U34" i="9" s="1"/>
  <c r="R34" i="9"/>
  <c r="Q34" i="9"/>
  <c r="S34" i="9" s="1"/>
  <c r="G34" i="9"/>
  <c r="A34" i="9"/>
  <c r="T33" i="9"/>
  <c r="U33" i="9" s="1"/>
  <c r="R33" i="9"/>
  <c r="Q33" i="9"/>
  <c r="S33" i="9" s="1"/>
  <c r="G33" i="9"/>
  <c r="A33" i="9"/>
  <c r="T32" i="9"/>
  <c r="U32" i="9" s="1"/>
  <c r="R32" i="9"/>
  <c r="Q32" i="9"/>
  <c r="S32" i="9" s="1"/>
  <c r="G32" i="9"/>
  <c r="A32" i="9"/>
  <c r="T31" i="9"/>
  <c r="U31" i="9" s="1"/>
  <c r="R31" i="9"/>
  <c r="Q31" i="9"/>
  <c r="S31" i="9" s="1"/>
  <c r="G31" i="9"/>
  <c r="A31" i="9"/>
  <c r="T30" i="9"/>
  <c r="U30" i="9" s="1"/>
  <c r="R30" i="9"/>
  <c r="Q30" i="9"/>
  <c r="S30" i="9" s="1"/>
  <c r="G30" i="9"/>
  <c r="A30" i="9"/>
  <c r="T29" i="9"/>
  <c r="U29" i="9" s="1"/>
  <c r="R29" i="9"/>
  <c r="Q29" i="9"/>
  <c r="S29" i="9" s="1"/>
  <c r="G29" i="9"/>
  <c r="A29" i="9"/>
  <c r="T28" i="9"/>
  <c r="U28" i="9" s="1"/>
  <c r="R28" i="9"/>
  <c r="Q28" i="9"/>
  <c r="S28" i="9" s="1"/>
  <c r="G28" i="9"/>
  <c r="A28" i="9"/>
  <c r="T27" i="9"/>
  <c r="U27" i="9" s="1"/>
  <c r="R27" i="9"/>
  <c r="Q27" i="9"/>
  <c r="S27" i="9" s="1"/>
  <c r="G27" i="9"/>
  <c r="A27" i="9"/>
  <c r="T26" i="9"/>
  <c r="U26" i="9" s="1"/>
  <c r="R26" i="9"/>
  <c r="Q26" i="9"/>
  <c r="S26" i="9" s="1"/>
  <c r="G26" i="9"/>
  <c r="A26" i="9"/>
  <c r="T25" i="9"/>
  <c r="U25" i="9" s="1"/>
  <c r="R25" i="9"/>
  <c r="Q25" i="9"/>
  <c r="S25" i="9" s="1"/>
  <c r="G25" i="9"/>
  <c r="A25" i="9"/>
  <c r="T24" i="9"/>
  <c r="U24" i="9" s="1"/>
  <c r="R24" i="9"/>
  <c r="Q24" i="9"/>
  <c r="S24" i="9" s="1"/>
  <c r="G24" i="9"/>
  <c r="A24" i="9"/>
  <c r="T23" i="9"/>
  <c r="U23" i="9" s="1"/>
  <c r="R23" i="9"/>
  <c r="Q23" i="9"/>
  <c r="S23" i="9" s="1"/>
  <c r="G23" i="9"/>
  <c r="A23" i="9"/>
  <c r="T22" i="9"/>
  <c r="U22" i="9" s="1"/>
  <c r="R22" i="9"/>
  <c r="Q22" i="9"/>
  <c r="S22" i="9" s="1"/>
  <c r="G22" i="9"/>
  <c r="A22" i="9"/>
  <c r="T21" i="9"/>
  <c r="U21" i="9" s="1"/>
  <c r="R21" i="9"/>
  <c r="Q21" i="9"/>
  <c r="S21" i="9" s="1"/>
  <c r="G21" i="9"/>
  <c r="A21" i="9"/>
  <c r="T20" i="9"/>
  <c r="U20" i="9" s="1"/>
  <c r="R20" i="9"/>
  <c r="Q20" i="9"/>
  <c r="S20" i="9" s="1"/>
  <c r="G20" i="9"/>
  <c r="A20" i="9"/>
  <c r="T19" i="9"/>
  <c r="U19" i="9" s="1"/>
  <c r="R19" i="9"/>
  <c r="Q19" i="9"/>
  <c r="S19" i="9" s="1"/>
  <c r="G19" i="9"/>
  <c r="A19" i="9"/>
  <c r="T18" i="9"/>
  <c r="U18" i="9" s="1"/>
  <c r="R18" i="9"/>
  <c r="Q18" i="9"/>
  <c r="S18" i="9" s="1"/>
  <c r="G18" i="9"/>
  <c r="A18" i="9"/>
  <c r="T17" i="9"/>
  <c r="U17" i="9" s="1"/>
  <c r="R17" i="9"/>
  <c r="Q17" i="9"/>
  <c r="S17" i="9" s="1"/>
  <c r="G17" i="9"/>
  <c r="A17" i="9"/>
  <c r="T16" i="9"/>
  <c r="U16" i="9" s="1"/>
  <c r="R16" i="9"/>
  <c r="Q16" i="9"/>
  <c r="S16" i="9" s="1"/>
  <c r="G16" i="9"/>
  <c r="A16" i="9"/>
  <c r="T15" i="9"/>
  <c r="U15" i="9" s="1"/>
  <c r="R15" i="9"/>
  <c r="Q15" i="9"/>
  <c r="S15" i="9" s="1"/>
  <c r="G15" i="9"/>
  <c r="A15" i="9"/>
  <c r="T14" i="9"/>
  <c r="U14" i="9" s="1"/>
  <c r="R14" i="9"/>
  <c r="Q14" i="9"/>
  <c r="S14" i="9" s="1"/>
  <c r="G14" i="9"/>
  <c r="A14" i="9"/>
  <c r="T13" i="9"/>
  <c r="U13" i="9" s="1"/>
  <c r="R13" i="9"/>
  <c r="Q13" i="9"/>
  <c r="S13" i="9" s="1"/>
  <c r="G13" i="9"/>
  <c r="A13" i="9"/>
  <c r="T12" i="9"/>
  <c r="U12" i="9" s="1"/>
  <c r="R12" i="9"/>
  <c r="Q12" i="9"/>
  <c r="S12" i="9" s="1"/>
  <c r="G12" i="9"/>
  <c r="A12" i="9"/>
  <c r="T11" i="9"/>
  <c r="U11" i="9" s="1"/>
  <c r="R11" i="9"/>
  <c r="Q11" i="9"/>
  <c r="S11" i="9" s="1"/>
  <c r="G11" i="9"/>
  <c r="A11" i="9"/>
  <c r="T10" i="9"/>
  <c r="U10" i="9" s="1"/>
  <c r="R10" i="9"/>
  <c r="Q10" i="9"/>
  <c r="S10" i="9" s="1"/>
  <c r="G10" i="9"/>
  <c r="A10" i="9"/>
  <c r="T9" i="9"/>
  <c r="U9" i="9" s="1"/>
  <c r="R9" i="9"/>
  <c r="Q9" i="9"/>
  <c r="S9" i="9" s="1"/>
  <c r="G9" i="9"/>
  <c r="A9" i="9"/>
  <c r="T8" i="9"/>
  <c r="U8" i="9" s="1"/>
  <c r="R8" i="9"/>
  <c r="Q8" i="9"/>
  <c r="S8" i="9" s="1"/>
  <c r="G8" i="9"/>
  <c r="A8" i="9"/>
  <c r="T7" i="9"/>
  <c r="U7" i="9" s="1"/>
  <c r="R7" i="9"/>
  <c r="Q7" i="9"/>
  <c r="S7" i="9" s="1"/>
  <c r="G7" i="9"/>
  <c r="A7" i="9"/>
  <c r="T6" i="9"/>
  <c r="U6" i="9" s="1"/>
  <c r="R6" i="9"/>
  <c r="Q6" i="9"/>
  <c r="S6" i="9" s="1"/>
  <c r="G6" i="9"/>
  <c r="A6" i="9"/>
  <c r="H3" i="9"/>
  <c r="B3" i="9"/>
  <c r="K2" i="9"/>
  <c r="H2" i="9"/>
  <c r="B2" i="9"/>
  <c r="I1" i="9"/>
  <c r="A1" i="9"/>
  <c r="T36" i="8"/>
  <c r="U36" i="8" s="1"/>
  <c r="R36" i="8"/>
  <c r="Q36" i="8"/>
  <c r="S36" i="8" s="1"/>
  <c r="G36" i="8"/>
  <c r="A36" i="8"/>
  <c r="T35" i="8"/>
  <c r="U35" i="8" s="1"/>
  <c r="R35" i="8"/>
  <c r="Q35" i="8"/>
  <c r="S35" i="8" s="1"/>
  <c r="G35" i="8"/>
  <c r="A35" i="8"/>
  <c r="T34" i="8"/>
  <c r="U34" i="8" s="1"/>
  <c r="R34" i="8"/>
  <c r="Q34" i="8"/>
  <c r="S34" i="8" s="1"/>
  <c r="G34" i="8"/>
  <c r="A34" i="8"/>
  <c r="T33" i="8"/>
  <c r="U33" i="8" s="1"/>
  <c r="R33" i="8"/>
  <c r="Q33" i="8"/>
  <c r="S33" i="8" s="1"/>
  <c r="G33" i="8"/>
  <c r="A33" i="8"/>
  <c r="T32" i="8"/>
  <c r="U32" i="8" s="1"/>
  <c r="R32" i="8"/>
  <c r="Q32" i="8"/>
  <c r="S32" i="8" s="1"/>
  <c r="G32" i="8"/>
  <c r="A32" i="8"/>
  <c r="T31" i="8"/>
  <c r="U31" i="8" s="1"/>
  <c r="R31" i="8"/>
  <c r="Q31" i="8"/>
  <c r="S31" i="8" s="1"/>
  <c r="G31" i="8"/>
  <c r="A31" i="8"/>
  <c r="T30" i="8"/>
  <c r="U30" i="8" s="1"/>
  <c r="R30" i="8"/>
  <c r="Q30" i="8"/>
  <c r="S30" i="8" s="1"/>
  <c r="G30" i="8"/>
  <c r="A30" i="8"/>
  <c r="T29" i="8"/>
  <c r="U29" i="8" s="1"/>
  <c r="R29" i="8"/>
  <c r="Q29" i="8"/>
  <c r="S29" i="8" s="1"/>
  <c r="G29" i="8"/>
  <c r="A29" i="8"/>
  <c r="T28" i="8"/>
  <c r="U28" i="8" s="1"/>
  <c r="R28" i="8"/>
  <c r="Q28" i="8"/>
  <c r="S28" i="8" s="1"/>
  <c r="G28" i="8"/>
  <c r="A28" i="8"/>
  <c r="T27" i="8"/>
  <c r="U27" i="8" s="1"/>
  <c r="R27" i="8"/>
  <c r="Q27" i="8"/>
  <c r="S27" i="8" s="1"/>
  <c r="G27" i="8"/>
  <c r="A27" i="8"/>
  <c r="T26" i="8"/>
  <c r="U26" i="8" s="1"/>
  <c r="R26" i="8"/>
  <c r="Q26" i="8"/>
  <c r="S26" i="8" s="1"/>
  <c r="G26" i="8"/>
  <c r="A26" i="8"/>
  <c r="T25" i="8"/>
  <c r="U25" i="8" s="1"/>
  <c r="R25" i="8"/>
  <c r="Q25" i="8"/>
  <c r="S25" i="8" s="1"/>
  <c r="G25" i="8"/>
  <c r="A25" i="8"/>
  <c r="T24" i="8"/>
  <c r="U24" i="8" s="1"/>
  <c r="R24" i="8"/>
  <c r="Q24" i="8"/>
  <c r="S24" i="8" s="1"/>
  <c r="G24" i="8"/>
  <c r="A24" i="8"/>
  <c r="T23" i="8"/>
  <c r="U23" i="8" s="1"/>
  <c r="R23" i="8"/>
  <c r="Q23" i="8"/>
  <c r="S23" i="8" s="1"/>
  <c r="G23" i="8"/>
  <c r="A23" i="8"/>
  <c r="T22" i="8"/>
  <c r="U22" i="8" s="1"/>
  <c r="R22" i="8"/>
  <c r="Q22" i="8"/>
  <c r="S22" i="8" s="1"/>
  <c r="G22" i="8"/>
  <c r="A22" i="8"/>
  <c r="T21" i="8"/>
  <c r="U21" i="8" s="1"/>
  <c r="R21" i="8"/>
  <c r="Q21" i="8"/>
  <c r="S21" i="8" s="1"/>
  <c r="G21" i="8"/>
  <c r="A21" i="8"/>
  <c r="T20" i="8"/>
  <c r="U20" i="8" s="1"/>
  <c r="R20" i="8"/>
  <c r="Q20" i="8"/>
  <c r="S20" i="8" s="1"/>
  <c r="G20" i="8"/>
  <c r="A20" i="8"/>
  <c r="T19" i="8"/>
  <c r="R19" i="8"/>
  <c r="Q19" i="8"/>
  <c r="S19" i="8" s="1"/>
  <c r="G19" i="8"/>
  <c r="A19" i="8"/>
  <c r="T18" i="8"/>
  <c r="U18" i="8" s="1"/>
  <c r="R18" i="8"/>
  <c r="Q18" i="8"/>
  <c r="S18" i="8" s="1"/>
  <c r="G18" i="8"/>
  <c r="A18" i="8"/>
  <c r="Y18" i="8" s="1"/>
  <c r="T17" i="8"/>
  <c r="U17" i="8" s="1"/>
  <c r="R17" i="8"/>
  <c r="Q17" i="8"/>
  <c r="S17" i="8" s="1"/>
  <c r="G17" i="8"/>
  <c r="A17" i="8"/>
  <c r="T16" i="8"/>
  <c r="U16" i="8" s="1"/>
  <c r="R16" i="8"/>
  <c r="Q16" i="8"/>
  <c r="S16" i="8" s="1"/>
  <c r="G16" i="8"/>
  <c r="A16" i="8"/>
  <c r="T15" i="8"/>
  <c r="U15" i="8" s="1"/>
  <c r="R15" i="8"/>
  <c r="Q15" i="8"/>
  <c r="S15" i="8" s="1"/>
  <c r="G15" i="8"/>
  <c r="A15" i="8"/>
  <c r="T14" i="8"/>
  <c r="U14" i="8" s="1"/>
  <c r="R14" i="8"/>
  <c r="Q14" i="8"/>
  <c r="S14" i="8" s="1"/>
  <c r="G14" i="8"/>
  <c r="A14" i="8"/>
  <c r="T13" i="8"/>
  <c r="U13" i="8" s="1"/>
  <c r="R13" i="8"/>
  <c r="Q13" i="8"/>
  <c r="S13" i="8" s="1"/>
  <c r="G13" i="8"/>
  <c r="A13" i="8"/>
  <c r="T12" i="8"/>
  <c r="U12" i="8" s="1"/>
  <c r="R12" i="8"/>
  <c r="Q12" i="8"/>
  <c r="S12" i="8" s="1"/>
  <c r="G12" i="8"/>
  <c r="A12" i="8"/>
  <c r="T11" i="8"/>
  <c r="U11" i="8" s="1"/>
  <c r="R11" i="8"/>
  <c r="Q11" i="8"/>
  <c r="S11" i="8" s="1"/>
  <c r="G11" i="8"/>
  <c r="A11" i="8"/>
  <c r="T10" i="8"/>
  <c r="U10" i="8" s="1"/>
  <c r="R10" i="8"/>
  <c r="Q10" i="8"/>
  <c r="S10" i="8" s="1"/>
  <c r="G10" i="8"/>
  <c r="A10" i="8"/>
  <c r="T9" i="8"/>
  <c r="U9" i="8" s="1"/>
  <c r="R9" i="8"/>
  <c r="Q9" i="8"/>
  <c r="S9" i="8" s="1"/>
  <c r="G9" i="8"/>
  <c r="A9" i="8"/>
  <c r="T8" i="8"/>
  <c r="U8" i="8" s="1"/>
  <c r="R8" i="8"/>
  <c r="Q8" i="8"/>
  <c r="S8" i="8" s="1"/>
  <c r="G8" i="8"/>
  <c r="A8" i="8"/>
  <c r="T7" i="8"/>
  <c r="U7" i="8" s="1"/>
  <c r="R7" i="8"/>
  <c r="Q7" i="8"/>
  <c r="S7" i="8" s="1"/>
  <c r="G7" i="8"/>
  <c r="A7" i="8"/>
  <c r="T6" i="8"/>
  <c r="U6" i="8" s="1"/>
  <c r="R6" i="8"/>
  <c r="Q6" i="8"/>
  <c r="S6" i="8" s="1"/>
  <c r="G6" i="8"/>
  <c r="A6" i="8"/>
  <c r="H3" i="8"/>
  <c r="B3" i="8"/>
  <c r="K2" i="8"/>
  <c r="H2" i="8"/>
  <c r="B2" i="8"/>
  <c r="I1" i="8"/>
  <c r="A1" i="8"/>
  <c r="T36" i="7"/>
  <c r="U36" i="7" s="1"/>
  <c r="R36" i="7"/>
  <c r="Q36" i="7"/>
  <c r="S36" i="7" s="1"/>
  <c r="G36" i="7"/>
  <c r="A36" i="7"/>
  <c r="T35" i="7"/>
  <c r="U35" i="7" s="1"/>
  <c r="R35" i="7"/>
  <c r="Q35" i="7"/>
  <c r="S35" i="7" s="1"/>
  <c r="G35" i="7"/>
  <c r="A35" i="7"/>
  <c r="T34" i="7"/>
  <c r="U34" i="7" s="1"/>
  <c r="R34" i="7"/>
  <c r="Q34" i="7"/>
  <c r="S34" i="7" s="1"/>
  <c r="G34" i="7"/>
  <c r="A34" i="7"/>
  <c r="T33" i="7"/>
  <c r="U33" i="7" s="1"/>
  <c r="R33" i="7"/>
  <c r="Q33" i="7"/>
  <c r="S33" i="7" s="1"/>
  <c r="G33" i="7"/>
  <c r="A33" i="7"/>
  <c r="T32" i="7"/>
  <c r="U32" i="7" s="1"/>
  <c r="R32" i="7"/>
  <c r="Q32" i="7"/>
  <c r="S32" i="7" s="1"/>
  <c r="G32" i="7"/>
  <c r="A32" i="7"/>
  <c r="T31" i="7"/>
  <c r="U31" i="7" s="1"/>
  <c r="R31" i="7"/>
  <c r="Q31" i="7"/>
  <c r="S31" i="7" s="1"/>
  <c r="G31" i="7"/>
  <c r="A31" i="7"/>
  <c r="T30" i="7"/>
  <c r="U30" i="7" s="1"/>
  <c r="R30" i="7"/>
  <c r="Q30" i="7"/>
  <c r="S30" i="7" s="1"/>
  <c r="G30" i="7"/>
  <c r="A30" i="7"/>
  <c r="T29" i="7"/>
  <c r="U29" i="7" s="1"/>
  <c r="R29" i="7"/>
  <c r="Q29" i="7"/>
  <c r="S29" i="7" s="1"/>
  <c r="G29" i="7"/>
  <c r="A29" i="7"/>
  <c r="T28" i="7"/>
  <c r="U28" i="7" s="1"/>
  <c r="R28" i="7"/>
  <c r="Q28" i="7"/>
  <c r="S28" i="7" s="1"/>
  <c r="G28" i="7"/>
  <c r="A28" i="7"/>
  <c r="T27" i="7"/>
  <c r="U27" i="7" s="1"/>
  <c r="R27" i="7"/>
  <c r="Q27" i="7"/>
  <c r="S27" i="7" s="1"/>
  <c r="G27" i="7"/>
  <c r="A27" i="7"/>
  <c r="T26" i="7"/>
  <c r="U26" i="7" s="1"/>
  <c r="R26" i="7"/>
  <c r="Q26" i="7"/>
  <c r="S26" i="7" s="1"/>
  <c r="G26" i="7"/>
  <c r="A26" i="7"/>
  <c r="Y26" i="7" s="1"/>
  <c r="T25" i="7"/>
  <c r="U25" i="7" s="1"/>
  <c r="R25" i="7"/>
  <c r="Q25" i="7"/>
  <c r="S25" i="7" s="1"/>
  <c r="G25" i="7"/>
  <c r="A25" i="7"/>
  <c r="T24" i="7"/>
  <c r="U24" i="7" s="1"/>
  <c r="R24" i="7"/>
  <c r="Q24" i="7"/>
  <c r="S24" i="7" s="1"/>
  <c r="G24" i="7"/>
  <c r="A24" i="7"/>
  <c r="T23" i="7"/>
  <c r="U23" i="7" s="1"/>
  <c r="R23" i="7"/>
  <c r="Q23" i="7"/>
  <c r="S23" i="7" s="1"/>
  <c r="G23" i="7"/>
  <c r="A23" i="7"/>
  <c r="T22" i="7"/>
  <c r="U22" i="7" s="1"/>
  <c r="R22" i="7"/>
  <c r="Q22" i="7"/>
  <c r="S22" i="7" s="1"/>
  <c r="G22" i="7"/>
  <c r="A22" i="7"/>
  <c r="T21" i="7"/>
  <c r="U21" i="7" s="1"/>
  <c r="R21" i="7"/>
  <c r="Q21" i="7"/>
  <c r="S21" i="7" s="1"/>
  <c r="G21" i="7"/>
  <c r="A21" i="7"/>
  <c r="T20" i="7"/>
  <c r="U20" i="7" s="1"/>
  <c r="R20" i="7"/>
  <c r="Q20" i="7"/>
  <c r="S20" i="7" s="1"/>
  <c r="G20" i="7"/>
  <c r="A20" i="7"/>
  <c r="T19" i="7"/>
  <c r="U19" i="7" s="1"/>
  <c r="R19" i="7"/>
  <c r="Q19" i="7"/>
  <c r="S19" i="7" s="1"/>
  <c r="G19" i="7"/>
  <c r="A19" i="7"/>
  <c r="T18" i="7"/>
  <c r="U18" i="7" s="1"/>
  <c r="R18" i="7"/>
  <c r="Q18" i="7"/>
  <c r="S18" i="7" s="1"/>
  <c r="G18" i="7"/>
  <c r="A18" i="7"/>
  <c r="T17" i="7"/>
  <c r="U17" i="7" s="1"/>
  <c r="R17" i="7"/>
  <c r="Q17" i="7"/>
  <c r="S17" i="7" s="1"/>
  <c r="G17" i="7"/>
  <c r="A17" i="7"/>
  <c r="T16" i="7"/>
  <c r="U16" i="7" s="1"/>
  <c r="R16" i="7"/>
  <c r="Q16" i="7"/>
  <c r="S16" i="7" s="1"/>
  <c r="G16" i="7"/>
  <c r="A16" i="7"/>
  <c r="T15" i="7"/>
  <c r="U15" i="7" s="1"/>
  <c r="R15" i="7"/>
  <c r="Q15" i="7"/>
  <c r="S15" i="7" s="1"/>
  <c r="G15" i="7"/>
  <c r="A15" i="7"/>
  <c r="T14" i="7"/>
  <c r="U14" i="7" s="1"/>
  <c r="R14" i="7"/>
  <c r="Q14" i="7"/>
  <c r="S14" i="7" s="1"/>
  <c r="G14" i="7"/>
  <c r="A14" i="7"/>
  <c r="T13" i="7"/>
  <c r="U13" i="7" s="1"/>
  <c r="R13" i="7"/>
  <c r="Q13" i="7"/>
  <c r="S13" i="7" s="1"/>
  <c r="G13" i="7"/>
  <c r="A13" i="7"/>
  <c r="T12" i="7"/>
  <c r="U12" i="7" s="1"/>
  <c r="R12" i="7"/>
  <c r="Q12" i="7"/>
  <c r="S12" i="7" s="1"/>
  <c r="G12" i="7"/>
  <c r="A12" i="7"/>
  <c r="T11" i="7"/>
  <c r="U11" i="7" s="1"/>
  <c r="R11" i="7"/>
  <c r="Q11" i="7"/>
  <c r="S11" i="7" s="1"/>
  <c r="G11" i="7"/>
  <c r="A11" i="7"/>
  <c r="T10" i="7"/>
  <c r="U10" i="7" s="1"/>
  <c r="R10" i="7"/>
  <c r="Q10" i="7"/>
  <c r="S10" i="7" s="1"/>
  <c r="G10" i="7"/>
  <c r="A10" i="7"/>
  <c r="T9" i="7"/>
  <c r="U9" i="7" s="1"/>
  <c r="R9" i="7"/>
  <c r="Q9" i="7"/>
  <c r="S9" i="7" s="1"/>
  <c r="G9" i="7"/>
  <c r="A9" i="7"/>
  <c r="T8" i="7"/>
  <c r="U8" i="7" s="1"/>
  <c r="R8" i="7"/>
  <c r="Q8" i="7"/>
  <c r="S8" i="7" s="1"/>
  <c r="G8" i="7"/>
  <c r="A8" i="7"/>
  <c r="T7" i="7"/>
  <c r="U7" i="7" s="1"/>
  <c r="R7" i="7"/>
  <c r="Q7" i="7"/>
  <c r="S7" i="7" s="1"/>
  <c r="G7" i="7"/>
  <c r="A7" i="7"/>
  <c r="T6" i="7"/>
  <c r="R6" i="7"/>
  <c r="Q6" i="7"/>
  <c r="S6" i="7" s="1"/>
  <c r="G6" i="7"/>
  <c r="A6" i="7"/>
  <c r="H3" i="7"/>
  <c r="B3" i="7"/>
  <c r="K2" i="7"/>
  <c r="H2" i="7"/>
  <c r="B2" i="7"/>
  <c r="I1" i="7"/>
  <c r="A1" i="7"/>
  <c r="T36" i="6"/>
  <c r="U36" i="6" s="1"/>
  <c r="R36" i="6"/>
  <c r="Q36" i="6"/>
  <c r="S36" i="6" s="1"/>
  <c r="G36" i="6"/>
  <c r="A36" i="6"/>
  <c r="T35" i="6"/>
  <c r="U35" i="6" s="1"/>
  <c r="R35" i="6"/>
  <c r="Q35" i="6"/>
  <c r="S35" i="6" s="1"/>
  <c r="G35" i="6"/>
  <c r="A35" i="6"/>
  <c r="T34" i="6"/>
  <c r="U34" i="6" s="1"/>
  <c r="R34" i="6"/>
  <c r="Q34" i="6"/>
  <c r="S34" i="6" s="1"/>
  <c r="G34" i="6"/>
  <c r="A34" i="6"/>
  <c r="T33" i="6"/>
  <c r="U33" i="6" s="1"/>
  <c r="R33" i="6"/>
  <c r="Q33" i="6"/>
  <c r="S33" i="6" s="1"/>
  <c r="G33" i="6"/>
  <c r="A33" i="6"/>
  <c r="T32" i="6"/>
  <c r="U32" i="6" s="1"/>
  <c r="R32" i="6"/>
  <c r="Q32" i="6"/>
  <c r="S32" i="6" s="1"/>
  <c r="G32" i="6"/>
  <c r="A32" i="6"/>
  <c r="T31" i="6"/>
  <c r="U31" i="6" s="1"/>
  <c r="R31" i="6"/>
  <c r="Q31" i="6"/>
  <c r="S31" i="6" s="1"/>
  <c r="G31" i="6"/>
  <c r="A31" i="6"/>
  <c r="T30" i="6"/>
  <c r="U30" i="6" s="1"/>
  <c r="R30" i="6"/>
  <c r="Q30" i="6"/>
  <c r="S30" i="6" s="1"/>
  <c r="G30" i="6"/>
  <c r="A30" i="6"/>
  <c r="T29" i="6"/>
  <c r="U29" i="6" s="1"/>
  <c r="R29" i="6"/>
  <c r="Q29" i="6"/>
  <c r="S29" i="6" s="1"/>
  <c r="G29" i="6"/>
  <c r="A29" i="6"/>
  <c r="T28" i="6"/>
  <c r="U28" i="6" s="1"/>
  <c r="R28" i="6"/>
  <c r="Q28" i="6"/>
  <c r="S28" i="6" s="1"/>
  <c r="G28" i="6"/>
  <c r="A28" i="6"/>
  <c r="T27" i="6"/>
  <c r="U27" i="6" s="1"/>
  <c r="R27" i="6"/>
  <c r="Q27" i="6"/>
  <c r="S27" i="6" s="1"/>
  <c r="G27" i="6"/>
  <c r="A27" i="6"/>
  <c r="T26" i="6"/>
  <c r="U26" i="6" s="1"/>
  <c r="R26" i="6"/>
  <c r="Q26" i="6"/>
  <c r="S26" i="6" s="1"/>
  <c r="G26" i="6"/>
  <c r="A26" i="6"/>
  <c r="T25" i="6"/>
  <c r="U25" i="6" s="1"/>
  <c r="R25" i="6"/>
  <c r="Q25" i="6"/>
  <c r="S25" i="6" s="1"/>
  <c r="G25" i="6"/>
  <c r="A25" i="6"/>
  <c r="T24" i="6"/>
  <c r="U24" i="6" s="1"/>
  <c r="R24" i="6"/>
  <c r="Q24" i="6"/>
  <c r="S24" i="6" s="1"/>
  <c r="G24" i="6"/>
  <c r="A24" i="6"/>
  <c r="T23" i="6"/>
  <c r="U23" i="6" s="1"/>
  <c r="R23" i="6"/>
  <c r="Q23" i="6"/>
  <c r="S23" i="6" s="1"/>
  <c r="G23" i="6"/>
  <c r="A23" i="6"/>
  <c r="T22" i="6"/>
  <c r="U22" i="6" s="1"/>
  <c r="R22" i="6"/>
  <c r="Q22" i="6"/>
  <c r="S22" i="6" s="1"/>
  <c r="G22" i="6"/>
  <c r="A22" i="6"/>
  <c r="T21" i="6"/>
  <c r="U21" i="6" s="1"/>
  <c r="R21" i="6"/>
  <c r="Q21" i="6"/>
  <c r="S21" i="6" s="1"/>
  <c r="G21" i="6"/>
  <c r="A21" i="6"/>
  <c r="T20" i="6"/>
  <c r="U20" i="6" s="1"/>
  <c r="R20" i="6"/>
  <c r="Q20" i="6"/>
  <c r="S20" i="6" s="1"/>
  <c r="G20" i="6"/>
  <c r="A20" i="6"/>
  <c r="T19" i="6"/>
  <c r="U19" i="6" s="1"/>
  <c r="R19" i="6"/>
  <c r="Q19" i="6"/>
  <c r="S19" i="6" s="1"/>
  <c r="G19" i="6"/>
  <c r="A19" i="6"/>
  <c r="T18" i="6"/>
  <c r="U18" i="6" s="1"/>
  <c r="R18" i="6"/>
  <c r="Q18" i="6"/>
  <c r="S18" i="6" s="1"/>
  <c r="G18" i="6"/>
  <c r="A18" i="6"/>
  <c r="T17" i="6"/>
  <c r="U17" i="6" s="1"/>
  <c r="R17" i="6"/>
  <c r="Q17" i="6"/>
  <c r="S17" i="6" s="1"/>
  <c r="G17" i="6"/>
  <c r="A17" i="6"/>
  <c r="T16" i="6"/>
  <c r="U16" i="6" s="1"/>
  <c r="R16" i="6"/>
  <c r="Q16" i="6"/>
  <c r="S16" i="6" s="1"/>
  <c r="G16" i="6"/>
  <c r="A16" i="6"/>
  <c r="T15" i="6"/>
  <c r="U15" i="6" s="1"/>
  <c r="R15" i="6"/>
  <c r="Q15" i="6"/>
  <c r="S15" i="6" s="1"/>
  <c r="G15" i="6"/>
  <c r="A15" i="6"/>
  <c r="T14" i="6"/>
  <c r="U14" i="6" s="1"/>
  <c r="R14" i="6"/>
  <c r="Q14" i="6"/>
  <c r="S14" i="6" s="1"/>
  <c r="G14" i="6"/>
  <c r="A14" i="6"/>
  <c r="T13" i="6"/>
  <c r="U13" i="6" s="1"/>
  <c r="R13" i="6"/>
  <c r="Q13" i="6"/>
  <c r="S13" i="6" s="1"/>
  <c r="G13" i="6"/>
  <c r="A13" i="6"/>
  <c r="T12" i="6"/>
  <c r="U12" i="6" s="1"/>
  <c r="R12" i="6"/>
  <c r="Q12" i="6"/>
  <c r="S12" i="6" s="1"/>
  <c r="G12" i="6"/>
  <c r="A12" i="6"/>
  <c r="T11" i="6"/>
  <c r="U11" i="6" s="1"/>
  <c r="R11" i="6"/>
  <c r="Q11" i="6"/>
  <c r="S11" i="6" s="1"/>
  <c r="G11" i="6"/>
  <c r="A11" i="6"/>
  <c r="T10" i="6"/>
  <c r="U10" i="6" s="1"/>
  <c r="R10" i="6"/>
  <c r="Q10" i="6"/>
  <c r="S10" i="6" s="1"/>
  <c r="G10" i="6"/>
  <c r="A10" i="6"/>
  <c r="T9" i="6"/>
  <c r="R9" i="6"/>
  <c r="Q9" i="6"/>
  <c r="S9" i="6" s="1"/>
  <c r="G9" i="6"/>
  <c r="A9" i="6"/>
  <c r="Y9" i="6" s="1"/>
  <c r="T8" i="6"/>
  <c r="U8" i="6" s="1"/>
  <c r="R8" i="6"/>
  <c r="Q8" i="6"/>
  <c r="S8" i="6" s="1"/>
  <c r="G8" i="6"/>
  <c r="A8" i="6"/>
  <c r="T7" i="6"/>
  <c r="U7" i="6" s="1"/>
  <c r="R7" i="6"/>
  <c r="Q7" i="6"/>
  <c r="G7" i="6"/>
  <c r="A7" i="6"/>
  <c r="T6" i="6"/>
  <c r="U6" i="6" s="1"/>
  <c r="R6" i="6"/>
  <c r="Q6" i="6"/>
  <c r="S6" i="6" s="1"/>
  <c r="G6" i="6"/>
  <c r="A6" i="6"/>
  <c r="H3" i="6"/>
  <c r="B3" i="6"/>
  <c r="K2" i="6"/>
  <c r="H2" i="6"/>
  <c r="B2" i="6"/>
  <c r="I1" i="6"/>
  <c r="A1" i="6"/>
  <c r="T36" i="5"/>
  <c r="U36" i="5" s="1"/>
  <c r="R36" i="5"/>
  <c r="Q36" i="5"/>
  <c r="S36" i="5" s="1"/>
  <c r="G36" i="5"/>
  <c r="A36" i="5"/>
  <c r="T35" i="5"/>
  <c r="U35" i="5" s="1"/>
  <c r="R35" i="5"/>
  <c r="Q35" i="5"/>
  <c r="S35" i="5" s="1"/>
  <c r="G35" i="5"/>
  <c r="A35" i="5"/>
  <c r="T34" i="5"/>
  <c r="U34" i="5" s="1"/>
  <c r="R34" i="5"/>
  <c r="Q34" i="5"/>
  <c r="S34" i="5" s="1"/>
  <c r="G34" i="5"/>
  <c r="A34" i="5"/>
  <c r="T33" i="5"/>
  <c r="U33" i="5" s="1"/>
  <c r="R33" i="5"/>
  <c r="Q33" i="5"/>
  <c r="S33" i="5" s="1"/>
  <c r="G33" i="5"/>
  <c r="A33" i="5"/>
  <c r="T32" i="5"/>
  <c r="U32" i="5" s="1"/>
  <c r="R32" i="5"/>
  <c r="Q32" i="5"/>
  <c r="S32" i="5" s="1"/>
  <c r="G32" i="5"/>
  <c r="A32" i="5"/>
  <c r="T31" i="5"/>
  <c r="U31" i="5" s="1"/>
  <c r="R31" i="5"/>
  <c r="Q31" i="5"/>
  <c r="S31" i="5" s="1"/>
  <c r="G31" i="5"/>
  <c r="A31" i="5"/>
  <c r="T30" i="5"/>
  <c r="U30" i="5" s="1"/>
  <c r="R30" i="5"/>
  <c r="Q30" i="5"/>
  <c r="S30" i="5" s="1"/>
  <c r="G30" i="5"/>
  <c r="A30" i="5"/>
  <c r="T29" i="5"/>
  <c r="U29" i="5" s="1"/>
  <c r="R29" i="5"/>
  <c r="Q29" i="5"/>
  <c r="S29" i="5" s="1"/>
  <c r="G29" i="5"/>
  <c r="A29" i="5"/>
  <c r="T28" i="5"/>
  <c r="U28" i="5" s="1"/>
  <c r="R28" i="5"/>
  <c r="Q28" i="5"/>
  <c r="S28" i="5" s="1"/>
  <c r="G28" i="5"/>
  <c r="A28" i="5"/>
  <c r="T27" i="5"/>
  <c r="U27" i="5" s="1"/>
  <c r="R27" i="5"/>
  <c r="Q27" i="5"/>
  <c r="S27" i="5" s="1"/>
  <c r="G27" i="5"/>
  <c r="A27" i="5"/>
  <c r="T26" i="5"/>
  <c r="U26" i="5" s="1"/>
  <c r="R26" i="5"/>
  <c r="Q26" i="5"/>
  <c r="S26" i="5" s="1"/>
  <c r="G26" i="5"/>
  <c r="A26" i="5"/>
  <c r="T25" i="5"/>
  <c r="U25" i="5" s="1"/>
  <c r="R25" i="5"/>
  <c r="Q25" i="5"/>
  <c r="S25" i="5" s="1"/>
  <c r="G25" i="5"/>
  <c r="A25" i="5"/>
  <c r="T24" i="5"/>
  <c r="U24" i="5" s="1"/>
  <c r="R24" i="5"/>
  <c r="Q24" i="5"/>
  <c r="S24" i="5" s="1"/>
  <c r="G24" i="5"/>
  <c r="A24" i="5"/>
  <c r="T23" i="5"/>
  <c r="U23" i="5" s="1"/>
  <c r="R23" i="5"/>
  <c r="Q23" i="5"/>
  <c r="S23" i="5" s="1"/>
  <c r="G23" i="5"/>
  <c r="A23" i="5"/>
  <c r="T22" i="5"/>
  <c r="U22" i="5" s="1"/>
  <c r="R22" i="5"/>
  <c r="Q22" i="5"/>
  <c r="S22" i="5" s="1"/>
  <c r="G22" i="5"/>
  <c r="A22" i="5"/>
  <c r="T21" i="5"/>
  <c r="U21" i="5" s="1"/>
  <c r="R21" i="5"/>
  <c r="Q21" i="5"/>
  <c r="S21" i="5" s="1"/>
  <c r="G21" i="5"/>
  <c r="A21" i="5"/>
  <c r="T20" i="5"/>
  <c r="U20" i="5" s="1"/>
  <c r="R20" i="5"/>
  <c r="Q20" i="5"/>
  <c r="S20" i="5" s="1"/>
  <c r="G20" i="5"/>
  <c r="A20" i="5"/>
  <c r="T19" i="5"/>
  <c r="U19" i="5" s="1"/>
  <c r="R19" i="5"/>
  <c r="Q19" i="5"/>
  <c r="S19" i="5" s="1"/>
  <c r="G19" i="5"/>
  <c r="A19" i="5"/>
  <c r="T18" i="5"/>
  <c r="U18" i="5" s="1"/>
  <c r="R18" i="5"/>
  <c r="Q18" i="5"/>
  <c r="S18" i="5" s="1"/>
  <c r="G18" i="5"/>
  <c r="A18" i="5"/>
  <c r="T17" i="5"/>
  <c r="R17" i="5"/>
  <c r="Q17" i="5"/>
  <c r="S17" i="5" s="1"/>
  <c r="G17" i="5"/>
  <c r="A17" i="5"/>
  <c r="T16" i="5"/>
  <c r="U16" i="5" s="1"/>
  <c r="R16" i="5"/>
  <c r="Q16" i="5"/>
  <c r="S16" i="5" s="1"/>
  <c r="G16" i="5"/>
  <c r="A16" i="5"/>
  <c r="Y16" i="5" s="1"/>
  <c r="T15" i="5"/>
  <c r="U15" i="5" s="1"/>
  <c r="R15" i="5"/>
  <c r="Q15" i="5"/>
  <c r="S15" i="5" s="1"/>
  <c r="G15" i="5"/>
  <c r="A15" i="5"/>
  <c r="T14" i="5"/>
  <c r="U14" i="5" s="1"/>
  <c r="R14" i="5"/>
  <c r="Q14" i="5"/>
  <c r="S14" i="5" s="1"/>
  <c r="G14" i="5"/>
  <c r="A14" i="5"/>
  <c r="T13" i="5"/>
  <c r="U13" i="5" s="1"/>
  <c r="R13" i="5"/>
  <c r="Q13" i="5"/>
  <c r="S13" i="5" s="1"/>
  <c r="G13" i="5"/>
  <c r="A13" i="5"/>
  <c r="T12" i="5"/>
  <c r="U12" i="5" s="1"/>
  <c r="R12" i="5"/>
  <c r="Q12" i="5"/>
  <c r="S12" i="5" s="1"/>
  <c r="G12" i="5"/>
  <c r="A12" i="5"/>
  <c r="T11" i="5"/>
  <c r="U11" i="5" s="1"/>
  <c r="R11" i="5"/>
  <c r="Q11" i="5"/>
  <c r="S11" i="5" s="1"/>
  <c r="G11" i="5"/>
  <c r="A11" i="5"/>
  <c r="T10" i="5"/>
  <c r="U10" i="5" s="1"/>
  <c r="R10" i="5"/>
  <c r="Q10" i="5"/>
  <c r="S10" i="5" s="1"/>
  <c r="G10" i="5"/>
  <c r="A10" i="5"/>
  <c r="T9" i="5"/>
  <c r="U9" i="5" s="1"/>
  <c r="R9" i="5"/>
  <c r="Q9" i="5"/>
  <c r="S9" i="5" s="1"/>
  <c r="G9" i="5"/>
  <c r="A9" i="5"/>
  <c r="T8" i="5"/>
  <c r="U8" i="5" s="1"/>
  <c r="R8" i="5"/>
  <c r="Q8" i="5"/>
  <c r="S8" i="5" s="1"/>
  <c r="G8" i="5"/>
  <c r="A8" i="5"/>
  <c r="T7" i="5"/>
  <c r="U7" i="5" s="1"/>
  <c r="R7" i="5"/>
  <c r="Q7" i="5"/>
  <c r="S7" i="5" s="1"/>
  <c r="G7" i="5"/>
  <c r="A7" i="5"/>
  <c r="T6" i="5"/>
  <c r="R6" i="5"/>
  <c r="Q6" i="5"/>
  <c r="S6" i="5" s="1"/>
  <c r="G6" i="5"/>
  <c r="A6" i="5"/>
  <c r="H3" i="5"/>
  <c r="B3" i="5"/>
  <c r="K2" i="5"/>
  <c r="H2" i="5"/>
  <c r="B2" i="5"/>
  <c r="I1" i="5"/>
  <c r="A1" i="5"/>
  <c r="T36" i="4"/>
  <c r="U36" i="4" s="1"/>
  <c r="R36" i="4"/>
  <c r="Q36" i="4"/>
  <c r="S36" i="4" s="1"/>
  <c r="G36" i="4"/>
  <c r="A36" i="4"/>
  <c r="T35" i="4"/>
  <c r="U35" i="4" s="1"/>
  <c r="R35" i="4"/>
  <c r="Q35" i="4"/>
  <c r="S35" i="4" s="1"/>
  <c r="G35" i="4"/>
  <c r="A35" i="4"/>
  <c r="T34" i="4"/>
  <c r="U34" i="4" s="1"/>
  <c r="R34" i="4"/>
  <c r="Q34" i="4"/>
  <c r="S34" i="4" s="1"/>
  <c r="G34" i="4"/>
  <c r="A34" i="4"/>
  <c r="T33" i="4"/>
  <c r="U33" i="4" s="1"/>
  <c r="R33" i="4"/>
  <c r="Q33" i="4"/>
  <c r="S33" i="4" s="1"/>
  <c r="G33" i="4"/>
  <c r="A33" i="4"/>
  <c r="T32" i="4"/>
  <c r="U32" i="4" s="1"/>
  <c r="R32" i="4"/>
  <c r="Q32" i="4"/>
  <c r="S32" i="4" s="1"/>
  <c r="G32" i="4"/>
  <c r="A32" i="4"/>
  <c r="T31" i="4"/>
  <c r="U31" i="4" s="1"/>
  <c r="R31" i="4"/>
  <c r="Q31" i="4"/>
  <c r="S31" i="4" s="1"/>
  <c r="G31" i="4"/>
  <c r="A31" i="4"/>
  <c r="T30" i="4"/>
  <c r="U30" i="4" s="1"/>
  <c r="R30" i="4"/>
  <c r="Q30" i="4"/>
  <c r="G30" i="4"/>
  <c r="A30" i="4"/>
  <c r="T29" i="4"/>
  <c r="U29" i="4" s="1"/>
  <c r="R29" i="4"/>
  <c r="Q29" i="4"/>
  <c r="S29" i="4" s="1"/>
  <c r="G29" i="4"/>
  <c r="A29" i="4"/>
  <c r="T28" i="4"/>
  <c r="U28" i="4" s="1"/>
  <c r="R28" i="4"/>
  <c r="Q28" i="4"/>
  <c r="S28" i="4" s="1"/>
  <c r="G28" i="4"/>
  <c r="A28" i="4"/>
  <c r="T27" i="4"/>
  <c r="U27" i="4" s="1"/>
  <c r="R27" i="4"/>
  <c r="Q27" i="4"/>
  <c r="S27" i="4" s="1"/>
  <c r="G27" i="4"/>
  <c r="A27" i="4"/>
  <c r="T26" i="4"/>
  <c r="U26" i="4" s="1"/>
  <c r="R26" i="4"/>
  <c r="Q26" i="4"/>
  <c r="S26" i="4" s="1"/>
  <c r="G26" i="4"/>
  <c r="A26" i="4"/>
  <c r="T25" i="4"/>
  <c r="U25" i="4" s="1"/>
  <c r="R25" i="4"/>
  <c r="Q25" i="4"/>
  <c r="S25" i="4" s="1"/>
  <c r="G25" i="4"/>
  <c r="A25" i="4"/>
  <c r="T24" i="4"/>
  <c r="U24" i="4" s="1"/>
  <c r="R24" i="4"/>
  <c r="Q24" i="4"/>
  <c r="S24" i="4" s="1"/>
  <c r="G24" i="4"/>
  <c r="A24" i="4"/>
  <c r="T23" i="4"/>
  <c r="U23" i="4" s="1"/>
  <c r="R23" i="4"/>
  <c r="Q23" i="4"/>
  <c r="S23" i="4" s="1"/>
  <c r="G23" i="4"/>
  <c r="A23" i="4"/>
  <c r="T22" i="4"/>
  <c r="U22" i="4" s="1"/>
  <c r="R22" i="4"/>
  <c r="Q22" i="4"/>
  <c r="G22" i="4"/>
  <c r="A22" i="4"/>
  <c r="T21" i="4"/>
  <c r="U21" i="4" s="1"/>
  <c r="R21" i="4"/>
  <c r="Q21" i="4"/>
  <c r="S21" i="4" s="1"/>
  <c r="G21" i="4"/>
  <c r="A21" i="4"/>
  <c r="T20" i="4"/>
  <c r="U20" i="4" s="1"/>
  <c r="R20" i="4"/>
  <c r="Q20" i="4"/>
  <c r="S20" i="4" s="1"/>
  <c r="G20" i="4"/>
  <c r="A20" i="4"/>
  <c r="T19" i="4"/>
  <c r="U19" i="4" s="1"/>
  <c r="R19" i="4"/>
  <c r="Q19" i="4"/>
  <c r="S19" i="4" s="1"/>
  <c r="G19" i="4"/>
  <c r="A19" i="4"/>
  <c r="T18" i="4"/>
  <c r="U18" i="4" s="1"/>
  <c r="R18" i="4"/>
  <c r="Q18" i="4"/>
  <c r="S18" i="4" s="1"/>
  <c r="G18" i="4"/>
  <c r="A18" i="4"/>
  <c r="T17" i="4"/>
  <c r="U17" i="4" s="1"/>
  <c r="R17" i="4"/>
  <c r="Q17" i="4"/>
  <c r="S17" i="4" s="1"/>
  <c r="G17" i="4"/>
  <c r="A17" i="4"/>
  <c r="T16" i="4"/>
  <c r="U16" i="4" s="1"/>
  <c r="R16" i="4"/>
  <c r="Q16" i="4"/>
  <c r="S16" i="4" s="1"/>
  <c r="G16" i="4"/>
  <c r="A16" i="4"/>
  <c r="T15" i="4"/>
  <c r="U15" i="4" s="1"/>
  <c r="R15" i="4"/>
  <c r="Q15" i="4"/>
  <c r="S15" i="4" s="1"/>
  <c r="G15" i="4"/>
  <c r="A15" i="4"/>
  <c r="T14" i="4"/>
  <c r="U14" i="4" s="1"/>
  <c r="R14" i="4"/>
  <c r="Q14" i="4"/>
  <c r="S14" i="4" s="1"/>
  <c r="G14" i="4"/>
  <c r="A14" i="4"/>
  <c r="T13" i="4"/>
  <c r="U13" i="4" s="1"/>
  <c r="R13" i="4"/>
  <c r="Q13" i="4"/>
  <c r="S13" i="4" s="1"/>
  <c r="G13" i="4"/>
  <c r="A13" i="4"/>
  <c r="T12" i="4"/>
  <c r="U12" i="4" s="1"/>
  <c r="R12" i="4"/>
  <c r="Q12" i="4"/>
  <c r="S12" i="4" s="1"/>
  <c r="G12" i="4"/>
  <c r="A12" i="4"/>
  <c r="T11" i="4"/>
  <c r="U11" i="4" s="1"/>
  <c r="R11" i="4"/>
  <c r="Q11" i="4"/>
  <c r="S11" i="4" s="1"/>
  <c r="G11" i="4"/>
  <c r="A11" i="4"/>
  <c r="T10" i="4"/>
  <c r="U10" i="4" s="1"/>
  <c r="R10" i="4"/>
  <c r="Q10" i="4"/>
  <c r="S10" i="4" s="1"/>
  <c r="G10" i="4"/>
  <c r="A10" i="4"/>
  <c r="T9" i="4"/>
  <c r="U9" i="4" s="1"/>
  <c r="R9" i="4"/>
  <c r="Q9" i="4"/>
  <c r="S9" i="4" s="1"/>
  <c r="G9" i="4"/>
  <c r="A9" i="4"/>
  <c r="T8" i="4"/>
  <c r="U8" i="4" s="1"/>
  <c r="R8" i="4"/>
  <c r="Q8" i="4"/>
  <c r="S8" i="4" s="1"/>
  <c r="G8" i="4"/>
  <c r="A8" i="4"/>
  <c r="T7" i="4"/>
  <c r="U7" i="4" s="1"/>
  <c r="R7" i="4"/>
  <c r="Q7" i="4"/>
  <c r="S7" i="4" s="1"/>
  <c r="G7" i="4"/>
  <c r="A7" i="4"/>
  <c r="AB6" i="4"/>
  <c r="T6" i="4"/>
  <c r="R6" i="4"/>
  <c r="Q6" i="4"/>
  <c r="S6" i="4" s="1"/>
  <c r="AC6" i="4" s="1"/>
  <c r="G6" i="4"/>
  <c r="I6" i="3" s="1"/>
  <c r="A6" i="4"/>
  <c r="H3" i="4"/>
  <c r="B3" i="4"/>
  <c r="K2" i="4"/>
  <c r="H2" i="4"/>
  <c r="B2" i="4"/>
  <c r="I1" i="4"/>
  <c r="A1" i="4"/>
  <c r="G11" i="3"/>
  <c r="F11" i="3"/>
  <c r="I10" i="3"/>
  <c r="G10" i="3"/>
  <c r="F10" i="3"/>
  <c r="I9" i="3"/>
  <c r="G9" i="3"/>
  <c r="F9" i="3"/>
  <c r="I8" i="3"/>
  <c r="G8" i="3"/>
  <c r="F8" i="3"/>
  <c r="I7" i="3"/>
  <c r="G7" i="3"/>
  <c r="F7" i="3"/>
  <c r="G6" i="3"/>
  <c r="F6" i="3"/>
  <c r="H5" i="3"/>
  <c r="E5" i="3"/>
  <c r="K3" i="4" s="1"/>
  <c r="A5" i="3"/>
  <c r="A2" i="3"/>
  <c r="A1" i="3"/>
  <c r="G28" i="2"/>
  <c r="G27" i="2"/>
  <c r="G26" i="2"/>
  <c r="C28" i="1"/>
  <c r="D27" i="1"/>
  <c r="D26" i="1"/>
  <c r="D25" i="1"/>
  <c r="D24" i="1"/>
  <c r="O9" i="6" s="1"/>
  <c r="D23" i="1"/>
  <c r="O26" i="7" s="1"/>
  <c r="D22" i="1"/>
  <c r="O24" i="4" s="1"/>
  <c r="D21" i="1"/>
  <c r="B17" i="1"/>
  <c r="E15" i="1"/>
  <c r="B15" i="1"/>
  <c r="E12" i="1"/>
  <c r="B2" i="1"/>
  <c r="S6" i="13" l="1"/>
  <c r="S13" i="12"/>
  <c r="S30" i="4"/>
  <c r="H6" i="3"/>
  <c r="H7" i="3" s="1"/>
  <c r="H8" i="3" s="1"/>
  <c r="H9" i="3" s="1"/>
  <c r="H10" i="3" s="1"/>
  <c r="H11" i="3" s="1"/>
  <c r="D28" i="1"/>
  <c r="E28" i="1" s="1"/>
  <c r="G37" i="8"/>
  <c r="G37" i="7"/>
  <c r="G37" i="6"/>
  <c r="G37" i="4"/>
  <c r="S7" i="6"/>
  <c r="G37" i="5"/>
  <c r="S22" i="4"/>
  <c r="U6" i="5"/>
  <c r="F46" i="5"/>
  <c r="Y24" i="4"/>
  <c r="B24" i="4"/>
  <c r="X14" i="16"/>
  <c r="X13" i="16"/>
  <c r="X10" i="16"/>
  <c r="X11" i="16" s="1"/>
  <c r="X9" i="16"/>
  <c r="X8" i="16"/>
  <c r="O36" i="15"/>
  <c r="Y36" i="15"/>
  <c r="B36" i="15"/>
  <c r="Y35" i="15"/>
  <c r="O35" i="15"/>
  <c r="B35" i="15"/>
  <c r="B34" i="15"/>
  <c r="Y34" i="15"/>
  <c r="O34" i="15"/>
  <c r="B33" i="15"/>
  <c r="Y33" i="15"/>
  <c r="O33" i="15"/>
  <c r="Y32" i="15"/>
  <c r="O32" i="15"/>
  <c r="B32" i="15"/>
  <c r="B31" i="15"/>
  <c r="Y31" i="15"/>
  <c r="O31" i="15"/>
  <c r="B30" i="15"/>
  <c r="Y30" i="15"/>
  <c r="O30" i="15"/>
  <c r="Y29" i="15"/>
  <c r="O29" i="15"/>
  <c r="B29" i="15"/>
  <c r="Y28" i="15"/>
  <c r="O28" i="15"/>
  <c r="B28" i="15"/>
  <c r="B27" i="15"/>
  <c r="Y27" i="15"/>
  <c r="O27" i="15"/>
  <c r="Y26" i="15"/>
  <c r="O26" i="15"/>
  <c r="B26" i="15"/>
  <c r="B25" i="15"/>
  <c r="Y25" i="15"/>
  <c r="O25" i="15"/>
  <c r="B24" i="15"/>
  <c r="Y24" i="15"/>
  <c r="O24" i="15"/>
  <c r="Y23" i="15"/>
  <c r="O23" i="15"/>
  <c r="B23" i="15"/>
  <c r="Y22" i="15"/>
  <c r="O22" i="15"/>
  <c r="B22" i="15"/>
  <c r="B21" i="15"/>
  <c r="Y21" i="15"/>
  <c r="O21" i="15"/>
  <c r="Y20" i="15"/>
  <c r="O20" i="15"/>
  <c r="B20" i="15"/>
  <c r="Y19" i="15"/>
  <c r="O19" i="15"/>
  <c r="B19" i="15"/>
  <c r="B18" i="15"/>
  <c r="Y18" i="15"/>
  <c r="O18" i="15"/>
  <c r="B17" i="15"/>
  <c r="Y17" i="15"/>
  <c r="O17" i="15"/>
  <c r="F46" i="15"/>
  <c r="F45" i="15"/>
  <c r="U16" i="15"/>
  <c r="F42" i="15" s="1"/>
  <c r="G17" i="3"/>
  <c r="F17" i="3"/>
  <c r="G37" i="15"/>
  <c r="C17" i="3"/>
  <c r="I17" i="3"/>
  <c r="Y16" i="15"/>
  <c r="O16" i="15"/>
  <c r="B16" i="15"/>
  <c r="AB15" i="15"/>
  <c r="AC15" i="15" s="1"/>
  <c r="Z15" i="15"/>
  <c r="O15" i="15"/>
  <c r="B15" i="15"/>
  <c r="B14" i="15"/>
  <c r="Y14" i="15"/>
  <c r="O14" i="15"/>
  <c r="Y13" i="15"/>
  <c r="O13" i="15"/>
  <c r="B13" i="15"/>
  <c r="Y12" i="15"/>
  <c r="O12" i="15"/>
  <c r="B12" i="15"/>
  <c r="B11" i="15"/>
  <c r="Y11" i="15"/>
  <c r="O11" i="15"/>
  <c r="O10" i="15"/>
  <c r="B10" i="15"/>
  <c r="Y10" i="15"/>
  <c r="Y9" i="15"/>
  <c r="O9" i="15"/>
  <c r="B9" i="15"/>
  <c r="B8" i="15"/>
  <c r="Y8" i="15"/>
  <c r="O8" i="15"/>
  <c r="O7" i="15"/>
  <c r="B7" i="15"/>
  <c r="Y7" i="15"/>
  <c r="Y6" i="15"/>
  <c r="O6" i="15"/>
  <c r="B6" i="15"/>
  <c r="V36" i="14"/>
  <c r="O36" i="14"/>
  <c r="N36" i="14"/>
  <c r="P36" i="14" s="1"/>
  <c r="K36" i="14"/>
  <c r="H36" i="14"/>
  <c r="B36" i="14"/>
  <c r="Y36" i="14"/>
  <c r="O35" i="14"/>
  <c r="B35" i="14"/>
  <c r="Y35" i="14"/>
  <c r="Y34" i="14"/>
  <c r="O34" i="14"/>
  <c r="B34" i="14"/>
  <c r="O33" i="14"/>
  <c r="B33" i="14"/>
  <c r="Y33" i="14"/>
  <c r="Y32" i="14"/>
  <c r="O32" i="14"/>
  <c r="B32" i="14"/>
  <c r="Y31" i="14"/>
  <c r="O31" i="14"/>
  <c r="B31" i="14"/>
  <c r="Y30" i="14"/>
  <c r="O30" i="14"/>
  <c r="B30" i="14"/>
  <c r="Y29" i="14"/>
  <c r="O29" i="14"/>
  <c r="B29" i="14"/>
  <c r="Y28" i="14"/>
  <c r="O28" i="14"/>
  <c r="B28" i="14"/>
  <c r="O27" i="14"/>
  <c r="B27" i="14"/>
  <c r="Y27" i="14"/>
  <c r="Y26" i="14"/>
  <c r="O26" i="14"/>
  <c r="B26" i="14"/>
  <c r="Y25" i="14"/>
  <c r="O25" i="14"/>
  <c r="B25" i="14"/>
  <c r="Y24" i="14"/>
  <c r="O24" i="14"/>
  <c r="B24" i="14"/>
  <c r="B23" i="14"/>
  <c r="Y23" i="14"/>
  <c r="O23" i="14"/>
  <c r="O22" i="14"/>
  <c r="Y22" i="14"/>
  <c r="B22" i="14"/>
  <c r="B21" i="14"/>
  <c r="Y21" i="14"/>
  <c r="O21" i="14"/>
  <c r="O20" i="14"/>
  <c r="B20" i="14"/>
  <c r="Y20" i="14"/>
  <c r="Y19" i="14"/>
  <c r="O19" i="14"/>
  <c r="B19" i="14"/>
  <c r="O18" i="14"/>
  <c r="B18" i="14"/>
  <c r="Y18" i="14"/>
  <c r="O17" i="14"/>
  <c r="B17" i="14"/>
  <c r="Y17" i="14"/>
  <c r="Y16" i="14"/>
  <c r="B16" i="14"/>
  <c r="O16" i="14"/>
  <c r="Y15" i="14"/>
  <c r="O15" i="14"/>
  <c r="B15" i="14"/>
  <c r="O14" i="14"/>
  <c r="B14" i="14"/>
  <c r="Y14" i="14"/>
  <c r="Y13" i="14"/>
  <c r="B13" i="14"/>
  <c r="O13" i="14"/>
  <c r="B12" i="14"/>
  <c r="O12" i="14"/>
  <c r="Y12" i="14"/>
  <c r="O11" i="14"/>
  <c r="Y11" i="14"/>
  <c r="B11" i="14"/>
  <c r="O10" i="14"/>
  <c r="Y10" i="14"/>
  <c r="B10" i="14"/>
  <c r="O9" i="14"/>
  <c r="Y9" i="14"/>
  <c r="B9" i="14"/>
  <c r="Y8" i="14"/>
  <c r="O8" i="14"/>
  <c r="B8" i="14"/>
  <c r="Y7" i="14"/>
  <c r="B7" i="14"/>
  <c r="O7" i="14"/>
  <c r="F46" i="14"/>
  <c r="F45" i="14"/>
  <c r="G16" i="3"/>
  <c r="F16" i="3"/>
  <c r="U6" i="14"/>
  <c r="F42" i="14" s="1"/>
  <c r="G37" i="14"/>
  <c r="C16" i="3"/>
  <c r="I16" i="3"/>
  <c r="Y6" i="14"/>
  <c r="B6" i="14"/>
  <c r="O6" i="14"/>
  <c r="Y36" i="13"/>
  <c r="O36" i="13"/>
  <c r="B36" i="13"/>
  <c r="B35" i="13"/>
  <c r="Y35" i="13"/>
  <c r="O35" i="13"/>
  <c r="B34" i="13"/>
  <c r="O34" i="13"/>
  <c r="Y34" i="13"/>
  <c r="Y33" i="13"/>
  <c r="O33" i="13"/>
  <c r="B33" i="13"/>
  <c r="Y32" i="13"/>
  <c r="B32" i="13"/>
  <c r="O32" i="13"/>
  <c r="B31" i="13"/>
  <c r="O31" i="13"/>
  <c r="Y31" i="13"/>
  <c r="AB30" i="13"/>
  <c r="AC30" i="13" s="1"/>
  <c r="Z30" i="13"/>
  <c r="O30" i="13"/>
  <c r="B30" i="13"/>
  <c r="Y29" i="13"/>
  <c r="O29" i="13"/>
  <c r="B29" i="13"/>
  <c r="B28" i="13"/>
  <c r="Y28" i="13"/>
  <c r="O28" i="13"/>
  <c r="O27" i="13"/>
  <c r="B27" i="13"/>
  <c r="Y27" i="13"/>
  <c r="Y26" i="13"/>
  <c r="O26" i="13"/>
  <c r="B26" i="13"/>
  <c r="O25" i="13"/>
  <c r="B25" i="13"/>
  <c r="Y25" i="13"/>
  <c r="O24" i="13"/>
  <c r="B24" i="13"/>
  <c r="Y24" i="13"/>
  <c r="Y23" i="13"/>
  <c r="O23" i="13"/>
  <c r="B23" i="13"/>
  <c r="O22" i="13"/>
  <c r="B22" i="13"/>
  <c r="Y22" i="13"/>
  <c r="O21" i="13"/>
  <c r="B21" i="13"/>
  <c r="Y21" i="13"/>
  <c r="Y20" i="13"/>
  <c r="O20" i="13"/>
  <c r="B20" i="13"/>
  <c r="O19" i="13"/>
  <c r="B19" i="13"/>
  <c r="Y19" i="13"/>
  <c r="O18" i="13"/>
  <c r="B18" i="13"/>
  <c r="Y18" i="13"/>
  <c r="O17" i="13"/>
  <c r="B17" i="13"/>
  <c r="Y17" i="13"/>
  <c r="O16" i="13"/>
  <c r="B16" i="13"/>
  <c r="Y16" i="13"/>
  <c r="O15" i="13"/>
  <c r="B15" i="13"/>
  <c r="Y15" i="13"/>
  <c r="Y14" i="13"/>
  <c r="O14" i="13"/>
  <c r="B14" i="13"/>
  <c r="O13" i="13"/>
  <c r="B13" i="13"/>
  <c r="Y13" i="13"/>
  <c r="O12" i="13"/>
  <c r="B12" i="13"/>
  <c r="Y12" i="13"/>
  <c r="Y11" i="13"/>
  <c r="O11" i="13"/>
  <c r="B11" i="13"/>
  <c r="O10" i="13"/>
  <c r="B10" i="13"/>
  <c r="Y10" i="13"/>
  <c r="O9" i="13"/>
  <c r="B9" i="13"/>
  <c r="Y9" i="13"/>
  <c r="Y8" i="13"/>
  <c r="O8" i="13"/>
  <c r="B8" i="13"/>
  <c r="O7" i="13"/>
  <c r="B7" i="13"/>
  <c r="Y7" i="13"/>
  <c r="AB6" i="13"/>
  <c r="AC6" i="13" s="1"/>
  <c r="Z6" i="13"/>
  <c r="U6" i="13"/>
  <c r="F42" i="13" s="1"/>
  <c r="F46" i="13"/>
  <c r="F45" i="13"/>
  <c r="G15" i="3"/>
  <c r="F15" i="3"/>
  <c r="G37" i="13"/>
  <c r="I15" i="3"/>
  <c r="C15" i="3"/>
  <c r="V36" i="12"/>
  <c r="O36" i="12"/>
  <c r="N36" i="12"/>
  <c r="K36" i="12"/>
  <c r="H36" i="12"/>
  <c r="B36" i="12"/>
  <c r="Y36" i="12"/>
  <c r="B35" i="12"/>
  <c r="O35" i="12"/>
  <c r="Y35" i="12"/>
  <c r="Y34" i="12"/>
  <c r="O34" i="12"/>
  <c r="B34" i="12"/>
  <c r="Y33" i="12"/>
  <c r="O33" i="12"/>
  <c r="B33" i="12"/>
  <c r="B32" i="12"/>
  <c r="O32" i="12"/>
  <c r="Y32" i="12"/>
  <c r="O31" i="12"/>
  <c r="B31" i="12"/>
  <c r="Y31" i="12"/>
  <c r="Y30" i="12"/>
  <c r="O30" i="12"/>
  <c r="B30" i="12"/>
  <c r="Y29" i="12"/>
  <c r="O29" i="12"/>
  <c r="B29" i="12"/>
  <c r="Y28" i="12"/>
  <c r="O28" i="12"/>
  <c r="B28" i="12"/>
  <c r="Y27" i="12"/>
  <c r="O27" i="12"/>
  <c r="B27" i="12"/>
  <c r="Y26" i="12"/>
  <c r="O26" i="12"/>
  <c r="B26" i="12"/>
  <c r="Y25" i="12"/>
  <c r="O25" i="12"/>
  <c r="B25" i="12"/>
  <c r="Y24" i="12"/>
  <c r="O24" i="12"/>
  <c r="B24" i="12"/>
  <c r="Y23" i="12"/>
  <c r="O23" i="12"/>
  <c r="B23" i="12"/>
  <c r="B22" i="12"/>
  <c r="Y22" i="12"/>
  <c r="O22" i="12"/>
  <c r="O21" i="12"/>
  <c r="B21" i="12"/>
  <c r="Y21" i="12"/>
  <c r="B20" i="12"/>
  <c r="O20" i="12"/>
  <c r="Y20" i="12"/>
  <c r="O19" i="12"/>
  <c r="B19" i="12"/>
  <c r="Y19" i="12"/>
  <c r="B18" i="12"/>
  <c r="O18" i="12"/>
  <c r="Y18" i="12"/>
  <c r="Y17" i="12"/>
  <c r="O17" i="12"/>
  <c r="B17" i="12"/>
  <c r="Y16" i="12"/>
  <c r="O16" i="12"/>
  <c r="B16" i="12"/>
  <c r="B15" i="12"/>
  <c r="O15" i="12"/>
  <c r="Y15" i="12"/>
  <c r="O14" i="12"/>
  <c r="B14" i="12"/>
  <c r="Y14" i="12"/>
  <c r="AB13" i="12"/>
  <c r="Z13" i="12"/>
  <c r="O13" i="12"/>
  <c r="B13" i="12"/>
  <c r="Y12" i="12"/>
  <c r="O12" i="12"/>
  <c r="B12" i="12"/>
  <c r="Y11" i="12"/>
  <c r="O11" i="12"/>
  <c r="B11" i="12"/>
  <c r="Y10" i="12"/>
  <c r="O10" i="12"/>
  <c r="B10" i="12"/>
  <c r="B9" i="12"/>
  <c r="O9" i="12"/>
  <c r="Y9" i="12"/>
  <c r="B8" i="12"/>
  <c r="O8" i="12"/>
  <c r="Y8" i="12"/>
  <c r="Y7" i="12"/>
  <c r="O7" i="12"/>
  <c r="B7" i="12"/>
  <c r="G14" i="3"/>
  <c r="U6" i="12"/>
  <c r="F42" i="12" s="1"/>
  <c r="F14" i="3"/>
  <c r="F46" i="12"/>
  <c r="F45" i="12"/>
  <c r="I14" i="3"/>
  <c r="G37" i="12"/>
  <c r="C14" i="3"/>
  <c r="Y6" i="12"/>
  <c r="O6" i="12"/>
  <c r="B6" i="12"/>
  <c r="B36" i="11"/>
  <c r="O36" i="11"/>
  <c r="Y36" i="11"/>
  <c r="O35" i="11"/>
  <c r="Y35" i="11"/>
  <c r="B35" i="11"/>
  <c r="B34" i="11"/>
  <c r="Y34" i="11"/>
  <c r="O34" i="11"/>
  <c r="O33" i="11"/>
  <c r="B33" i="11"/>
  <c r="Y33" i="11"/>
  <c r="Y32" i="11"/>
  <c r="O32" i="11"/>
  <c r="B32" i="11"/>
  <c r="O31" i="11"/>
  <c r="B31" i="11"/>
  <c r="Y31" i="11"/>
  <c r="O30" i="11"/>
  <c r="Y30" i="11"/>
  <c r="B30" i="11"/>
  <c r="Y29" i="11"/>
  <c r="B29" i="11"/>
  <c r="O29" i="11"/>
  <c r="O28" i="11"/>
  <c r="Y28" i="11"/>
  <c r="B28" i="11"/>
  <c r="Y27" i="11"/>
  <c r="O27" i="11"/>
  <c r="B27" i="11"/>
  <c r="Y26" i="11"/>
  <c r="O26" i="11"/>
  <c r="B26" i="11"/>
  <c r="Y25" i="11"/>
  <c r="O25" i="11"/>
  <c r="B25" i="11"/>
  <c r="O24" i="11"/>
  <c r="B24" i="11"/>
  <c r="Y24" i="11"/>
  <c r="B23" i="11"/>
  <c r="O23" i="11"/>
  <c r="Y23" i="11"/>
  <c r="B22" i="11"/>
  <c r="Y22" i="11"/>
  <c r="O22" i="11"/>
  <c r="U21" i="11"/>
  <c r="F42" i="11" s="1"/>
  <c r="F46" i="11"/>
  <c r="G13" i="3"/>
  <c r="F13" i="3"/>
  <c r="F45" i="11"/>
  <c r="C13" i="3"/>
  <c r="G37" i="11"/>
  <c r="I13" i="3"/>
  <c r="O21" i="11"/>
  <c r="B21" i="11"/>
  <c r="Y21" i="11"/>
  <c r="O20" i="11"/>
  <c r="Y20" i="11"/>
  <c r="B20" i="11"/>
  <c r="O19" i="11"/>
  <c r="Y19" i="11"/>
  <c r="B19" i="11"/>
  <c r="O18" i="11"/>
  <c r="Y18" i="11"/>
  <c r="B18" i="11"/>
  <c r="Y17" i="11"/>
  <c r="O17" i="11"/>
  <c r="B17" i="11"/>
  <c r="B16" i="11"/>
  <c r="Y16" i="11"/>
  <c r="O16" i="11"/>
  <c r="Y15" i="11"/>
  <c r="B15" i="11"/>
  <c r="O15" i="11"/>
  <c r="B14" i="11"/>
  <c r="Y14" i="11"/>
  <c r="O14" i="11"/>
  <c r="B13" i="11"/>
  <c r="Y13" i="11"/>
  <c r="O13" i="11"/>
  <c r="O12" i="11"/>
  <c r="Y12" i="11"/>
  <c r="B12" i="11"/>
  <c r="O11" i="11"/>
  <c r="B11" i="11"/>
  <c r="Y11" i="11"/>
  <c r="O10" i="11"/>
  <c r="Y10" i="11"/>
  <c r="B10" i="11"/>
  <c r="B9" i="11"/>
  <c r="Y9" i="11"/>
  <c r="O9" i="11"/>
  <c r="Y8" i="11"/>
  <c r="O8" i="11"/>
  <c r="B8" i="11"/>
  <c r="Y7" i="11"/>
  <c r="B7" i="11"/>
  <c r="O7" i="11"/>
  <c r="B6" i="11"/>
  <c r="O6" i="11"/>
  <c r="Y6" i="11"/>
  <c r="B36" i="10"/>
  <c r="O36" i="10"/>
  <c r="Y36" i="10"/>
  <c r="Y35" i="10"/>
  <c r="B35" i="10"/>
  <c r="O35" i="10"/>
  <c r="Y34" i="10"/>
  <c r="B34" i="10"/>
  <c r="O34" i="10"/>
  <c r="B33" i="10"/>
  <c r="Y33" i="10"/>
  <c r="O33" i="10"/>
  <c r="Y32" i="10"/>
  <c r="O32" i="10"/>
  <c r="B32" i="10"/>
  <c r="O31" i="10"/>
  <c r="Y31" i="10"/>
  <c r="B31" i="10"/>
  <c r="Y30" i="10"/>
  <c r="B30" i="10"/>
  <c r="O30" i="10"/>
  <c r="G37" i="10"/>
  <c r="I12" i="3"/>
  <c r="Y29" i="10"/>
  <c r="O29" i="10"/>
  <c r="B29" i="10"/>
  <c r="Z28" i="10"/>
  <c r="AB28" i="10"/>
  <c r="AC28" i="10" s="1"/>
  <c r="U28" i="10"/>
  <c r="C12" i="3" s="1"/>
  <c r="F12" i="3"/>
  <c r="G12" i="3"/>
  <c r="B28" i="10"/>
  <c r="B27" i="10"/>
  <c r="O27" i="10"/>
  <c r="Y27" i="10"/>
  <c r="B26" i="10"/>
  <c r="O26" i="10"/>
  <c r="Y26" i="10"/>
  <c r="B25" i="10"/>
  <c r="Y25" i="10"/>
  <c r="O25" i="10"/>
  <c r="Y24" i="10"/>
  <c r="O24" i="10"/>
  <c r="B24" i="10"/>
  <c r="Y23" i="10"/>
  <c r="O23" i="10"/>
  <c r="B23" i="10"/>
  <c r="Y22" i="10"/>
  <c r="O22" i="10"/>
  <c r="B22" i="10"/>
  <c r="Y21" i="10"/>
  <c r="O21" i="10"/>
  <c r="B21" i="10"/>
  <c r="B20" i="10"/>
  <c r="Y20" i="10"/>
  <c r="O20" i="10"/>
  <c r="B19" i="10"/>
  <c r="O19" i="10"/>
  <c r="Y19" i="10"/>
  <c r="B18" i="10"/>
  <c r="Y18" i="10"/>
  <c r="O18" i="10"/>
  <c r="B17" i="10"/>
  <c r="Y17" i="10"/>
  <c r="O17" i="10"/>
  <c r="O16" i="10"/>
  <c r="B16" i="10"/>
  <c r="Y16" i="10"/>
  <c r="B15" i="10"/>
  <c r="Y15" i="10"/>
  <c r="O15" i="10"/>
  <c r="B14" i="10"/>
  <c r="Y14" i="10"/>
  <c r="O14" i="10"/>
  <c r="O13" i="10"/>
  <c r="Y13" i="10"/>
  <c r="B13" i="10"/>
  <c r="B12" i="10"/>
  <c r="O12" i="10"/>
  <c r="Y12" i="10"/>
  <c r="Y11" i="10"/>
  <c r="O11" i="10"/>
  <c r="B11" i="10"/>
  <c r="Y10" i="10"/>
  <c r="B10" i="10"/>
  <c r="O10" i="10"/>
  <c r="O9" i="10"/>
  <c r="Y9" i="10"/>
  <c r="B9" i="10"/>
  <c r="Y8" i="10"/>
  <c r="O8" i="10"/>
  <c r="B8" i="10"/>
  <c r="Y7" i="10"/>
  <c r="O7" i="10"/>
  <c r="B7" i="10"/>
  <c r="F46" i="10"/>
  <c r="F45" i="10"/>
  <c r="U6" i="10"/>
  <c r="Y6" i="10"/>
  <c r="O6" i="10"/>
  <c r="B6" i="10"/>
  <c r="F46" i="9"/>
  <c r="F45" i="9"/>
  <c r="U36" i="9"/>
  <c r="B36" i="9"/>
  <c r="Y36" i="9"/>
  <c r="V36" i="9"/>
  <c r="O36" i="9"/>
  <c r="N36" i="9"/>
  <c r="P36" i="9" s="1"/>
  <c r="K36" i="9"/>
  <c r="H36" i="9"/>
  <c r="AB35" i="9"/>
  <c r="AC35" i="9" s="1"/>
  <c r="Z35" i="9"/>
  <c r="B35" i="9"/>
  <c r="O35" i="9"/>
  <c r="B34" i="9"/>
  <c r="Y34" i="9"/>
  <c r="O34" i="9"/>
  <c r="B33" i="9"/>
  <c r="O33" i="9"/>
  <c r="Y33" i="9"/>
  <c r="B32" i="9"/>
  <c r="O32" i="9"/>
  <c r="Y32" i="9"/>
  <c r="Y31" i="9"/>
  <c r="O31" i="9"/>
  <c r="B31" i="9"/>
  <c r="Y30" i="9"/>
  <c r="O30" i="9"/>
  <c r="B30" i="9"/>
  <c r="Y29" i="9"/>
  <c r="O29" i="9"/>
  <c r="B29" i="9"/>
  <c r="Y28" i="9"/>
  <c r="O28" i="9"/>
  <c r="B28" i="9"/>
  <c r="Y27" i="9"/>
  <c r="O27" i="9"/>
  <c r="B27" i="9"/>
  <c r="B26" i="9"/>
  <c r="O26" i="9"/>
  <c r="Y26" i="9"/>
  <c r="B25" i="9"/>
  <c r="O25" i="9"/>
  <c r="Y25" i="9"/>
  <c r="O24" i="9"/>
  <c r="B24" i="9"/>
  <c r="Y24" i="9"/>
  <c r="B23" i="9"/>
  <c r="Y23" i="9"/>
  <c r="O23" i="9"/>
  <c r="Y22" i="9"/>
  <c r="B22" i="9"/>
  <c r="O22" i="9"/>
  <c r="B21" i="9"/>
  <c r="O21" i="9"/>
  <c r="Y21" i="9"/>
  <c r="B20" i="9"/>
  <c r="Y20" i="9"/>
  <c r="O20" i="9"/>
  <c r="B19" i="9"/>
  <c r="O19" i="9"/>
  <c r="Y19" i="9"/>
  <c r="B18" i="9"/>
  <c r="Y18" i="9"/>
  <c r="O18" i="9"/>
  <c r="B17" i="9"/>
  <c r="Y17" i="9"/>
  <c r="O17" i="9"/>
  <c r="B16" i="9"/>
  <c r="O16" i="9"/>
  <c r="Y16" i="9"/>
  <c r="O15" i="9"/>
  <c r="B15" i="9"/>
  <c r="Y15" i="9"/>
  <c r="Y14" i="9"/>
  <c r="O14" i="9"/>
  <c r="B14" i="9"/>
  <c r="Y13" i="9"/>
  <c r="B13" i="9"/>
  <c r="O13" i="9"/>
  <c r="O12" i="9"/>
  <c r="Y12" i="9"/>
  <c r="B12" i="9"/>
  <c r="I11" i="3"/>
  <c r="G37" i="9"/>
  <c r="O11" i="9"/>
  <c r="B11" i="9"/>
  <c r="Y11" i="9"/>
  <c r="Y10" i="9"/>
  <c r="B10" i="9"/>
  <c r="O10" i="9"/>
  <c r="O9" i="9"/>
  <c r="B9" i="9"/>
  <c r="Y9" i="9"/>
  <c r="B8" i="9"/>
  <c r="Y8" i="9"/>
  <c r="O8" i="9"/>
  <c r="B7" i="9"/>
  <c r="O7" i="9"/>
  <c r="Y7" i="9"/>
  <c r="O6" i="9"/>
  <c r="B6" i="9"/>
  <c r="Y6" i="9"/>
  <c r="O36" i="8"/>
  <c r="Y36" i="8"/>
  <c r="B36" i="8"/>
  <c r="O35" i="8"/>
  <c r="B35" i="8"/>
  <c r="Y35" i="8"/>
  <c r="Y34" i="8"/>
  <c r="B34" i="8"/>
  <c r="O34" i="8"/>
  <c r="B33" i="8"/>
  <c r="O33" i="8"/>
  <c r="Y33" i="8"/>
  <c r="B32" i="8"/>
  <c r="O32" i="8"/>
  <c r="Y32" i="8"/>
  <c r="Y31" i="8"/>
  <c r="O31" i="8"/>
  <c r="B31" i="8"/>
  <c r="Y30" i="8"/>
  <c r="O30" i="8"/>
  <c r="B30" i="8"/>
  <c r="Y29" i="8"/>
  <c r="O29" i="8"/>
  <c r="B29" i="8"/>
  <c r="Y28" i="8"/>
  <c r="O28" i="8"/>
  <c r="B28" i="8"/>
  <c r="Y27" i="8"/>
  <c r="O27" i="8"/>
  <c r="B27" i="8"/>
  <c r="B26" i="8"/>
  <c r="O26" i="8"/>
  <c r="Y26" i="8"/>
  <c r="B25" i="8"/>
  <c r="O25" i="8"/>
  <c r="Y25" i="8"/>
  <c r="B24" i="8"/>
  <c r="Y24" i="8"/>
  <c r="O24" i="8"/>
  <c r="B23" i="8"/>
  <c r="Y23" i="8"/>
  <c r="O23" i="8"/>
  <c r="O22" i="8"/>
  <c r="B22" i="8"/>
  <c r="Y22" i="8"/>
  <c r="Y21" i="8"/>
  <c r="B21" i="8"/>
  <c r="O21" i="8"/>
  <c r="O20" i="8"/>
  <c r="Y20" i="8"/>
  <c r="B20" i="8"/>
  <c r="F45" i="8"/>
  <c r="F46" i="8"/>
  <c r="U19" i="8"/>
  <c r="F41" i="8"/>
  <c r="F47" i="8"/>
  <c r="B19" i="8"/>
  <c r="O19" i="8"/>
  <c r="Y19" i="8"/>
  <c r="AB18" i="8"/>
  <c r="AC18" i="8" s="1"/>
  <c r="Z18" i="8"/>
  <c r="B18" i="8"/>
  <c r="O18" i="8"/>
  <c r="Y17" i="8"/>
  <c r="B17" i="8"/>
  <c r="O17" i="8"/>
  <c r="B16" i="8"/>
  <c r="Y16" i="8"/>
  <c r="O16" i="8"/>
  <c r="O15" i="8"/>
  <c r="B15" i="8"/>
  <c r="Y15" i="8"/>
  <c r="Y14" i="8"/>
  <c r="O14" i="8"/>
  <c r="B14" i="8"/>
  <c r="B13" i="8"/>
  <c r="Y13" i="8"/>
  <c r="O13" i="8"/>
  <c r="Y12" i="8"/>
  <c r="B12" i="8"/>
  <c r="O12" i="8"/>
  <c r="O11" i="8"/>
  <c r="B11" i="8"/>
  <c r="Y11" i="8"/>
  <c r="O10" i="8"/>
  <c r="B10" i="8"/>
  <c r="Y10" i="8"/>
  <c r="Y9" i="8"/>
  <c r="O9" i="8"/>
  <c r="B9" i="8"/>
  <c r="Y8" i="8"/>
  <c r="O8" i="8"/>
  <c r="B8" i="8"/>
  <c r="Y7" i="8"/>
  <c r="O7" i="8"/>
  <c r="B7" i="8"/>
  <c r="C10" i="3"/>
  <c r="F42" i="8"/>
  <c r="B6" i="8"/>
  <c r="O6" i="8"/>
  <c r="Y6" i="8"/>
  <c r="V36" i="7"/>
  <c r="Y36" i="7"/>
  <c r="K36" i="7"/>
  <c r="B36" i="7"/>
  <c r="H36" i="7"/>
  <c r="N36" i="7"/>
  <c r="P36" i="7" s="1"/>
  <c r="O36" i="7"/>
  <c r="B35" i="7"/>
  <c r="Y35" i="7"/>
  <c r="O35" i="7"/>
  <c r="B34" i="7"/>
  <c r="O34" i="7"/>
  <c r="Y34" i="7"/>
  <c r="O33" i="7"/>
  <c r="Y33" i="7"/>
  <c r="B33" i="7"/>
  <c r="O32" i="7"/>
  <c r="B32" i="7"/>
  <c r="Y32" i="7"/>
  <c r="Y31" i="7"/>
  <c r="B31" i="7"/>
  <c r="O31" i="7"/>
  <c r="Y30" i="7"/>
  <c r="B30" i="7"/>
  <c r="O30" i="7"/>
  <c r="B29" i="7"/>
  <c r="Y29" i="7"/>
  <c r="O29" i="7"/>
  <c r="Y28" i="7"/>
  <c r="O28" i="7"/>
  <c r="B28" i="7"/>
  <c r="O27" i="7"/>
  <c r="B27" i="7"/>
  <c r="Y27" i="7"/>
  <c r="AB26" i="7"/>
  <c r="AC26" i="7" s="1"/>
  <c r="Z26" i="7"/>
  <c r="B26" i="7"/>
  <c r="B25" i="7"/>
  <c r="O25" i="7"/>
  <c r="Y25" i="7"/>
  <c r="B24" i="7"/>
  <c r="O24" i="7"/>
  <c r="Y24" i="7"/>
  <c r="B23" i="7"/>
  <c r="Y23" i="7"/>
  <c r="O23" i="7"/>
  <c r="Y22" i="7"/>
  <c r="O22" i="7"/>
  <c r="B22" i="7"/>
  <c r="B21" i="7"/>
  <c r="Y21" i="7"/>
  <c r="O21" i="7"/>
  <c r="O20" i="7"/>
  <c r="Y20" i="7"/>
  <c r="B20" i="7"/>
  <c r="Y19" i="7"/>
  <c r="O19" i="7"/>
  <c r="B19" i="7"/>
  <c r="O18" i="7"/>
  <c r="B18" i="7"/>
  <c r="Y18" i="7"/>
  <c r="O17" i="7"/>
  <c r="Y17" i="7"/>
  <c r="B17" i="7"/>
  <c r="Y16" i="7"/>
  <c r="O16" i="7"/>
  <c r="B16" i="7"/>
  <c r="Y15" i="7"/>
  <c r="O15" i="7"/>
  <c r="B15" i="7"/>
  <c r="O14" i="7"/>
  <c r="B14" i="7"/>
  <c r="Y14" i="7"/>
  <c r="B13" i="7"/>
  <c r="Y13" i="7"/>
  <c r="O13" i="7"/>
  <c r="B12" i="7"/>
  <c r="O12" i="7"/>
  <c r="Y12" i="7"/>
  <c r="O11" i="7"/>
  <c r="B11" i="7"/>
  <c r="Y11" i="7"/>
  <c r="Y10" i="7"/>
  <c r="O10" i="7"/>
  <c r="B10" i="7"/>
  <c r="Y9" i="7"/>
  <c r="O9" i="7"/>
  <c r="B9" i="7"/>
  <c r="Y8" i="7"/>
  <c r="B8" i="7"/>
  <c r="O8" i="7"/>
  <c r="O7" i="7"/>
  <c r="B7" i="7"/>
  <c r="Y7" i="7"/>
  <c r="F45" i="7"/>
  <c r="U6" i="7"/>
  <c r="F46" i="7"/>
  <c r="O6" i="7"/>
  <c r="B6" i="7"/>
  <c r="Y6" i="7"/>
  <c r="O36" i="6"/>
  <c r="Y36" i="6"/>
  <c r="B36" i="6"/>
  <c r="O35" i="6"/>
  <c r="B35" i="6"/>
  <c r="Y35" i="6"/>
  <c r="B34" i="6"/>
  <c r="O34" i="6"/>
  <c r="Y34" i="6"/>
  <c r="Y33" i="6"/>
  <c r="O33" i="6"/>
  <c r="B33" i="6"/>
  <c r="Y32" i="6"/>
  <c r="O32" i="6"/>
  <c r="B32" i="6"/>
  <c r="B31" i="6"/>
  <c r="Y31" i="6"/>
  <c r="O31" i="6"/>
  <c r="Y30" i="6"/>
  <c r="O30" i="6"/>
  <c r="B30" i="6"/>
  <c r="B29" i="6"/>
  <c r="Y29" i="6"/>
  <c r="O29" i="6"/>
  <c r="Y28" i="6"/>
  <c r="O28" i="6"/>
  <c r="B28" i="6"/>
  <c r="B27" i="6"/>
  <c r="O27" i="6"/>
  <c r="Y27" i="6"/>
  <c r="B26" i="6"/>
  <c r="Y26" i="6"/>
  <c r="O26" i="6"/>
  <c r="B25" i="6"/>
  <c r="O25" i="6"/>
  <c r="Y25" i="6"/>
  <c r="O24" i="6"/>
  <c r="Y24" i="6"/>
  <c r="B24" i="6"/>
  <c r="B23" i="6"/>
  <c r="O23" i="6"/>
  <c r="Y23" i="6"/>
  <c r="Y22" i="6"/>
  <c r="B22" i="6"/>
  <c r="O22" i="6"/>
  <c r="Y21" i="6"/>
  <c r="O21" i="6"/>
  <c r="B21" i="6"/>
  <c r="Y20" i="6"/>
  <c r="O20" i="6"/>
  <c r="B20" i="6"/>
  <c r="Y19" i="6"/>
  <c r="O19" i="6"/>
  <c r="B19" i="6"/>
  <c r="Y18" i="6"/>
  <c r="O18" i="6"/>
  <c r="B18" i="6"/>
  <c r="B17" i="6"/>
  <c r="O17" i="6"/>
  <c r="Y17" i="6"/>
  <c r="O16" i="6"/>
  <c r="Y16" i="6"/>
  <c r="B16" i="6"/>
  <c r="O15" i="6"/>
  <c r="B15" i="6"/>
  <c r="Y15" i="6"/>
  <c r="O14" i="6"/>
  <c r="Y14" i="6"/>
  <c r="B14" i="6"/>
  <c r="Y13" i="6"/>
  <c r="O13" i="6"/>
  <c r="B13" i="6"/>
  <c r="B12" i="6"/>
  <c r="Y12" i="6"/>
  <c r="O12" i="6"/>
  <c r="O11" i="6"/>
  <c r="Y11" i="6"/>
  <c r="B11" i="6"/>
  <c r="F41" i="6"/>
  <c r="F47" i="6"/>
  <c r="O10" i="6"/>
  <c r="B10" i="6"/>
  <c r="Y10" i="6"/>
  <c r="Z9" i="6"/>
  <c r="AB9" i="6"/>
  <c r="AC9" i="6" s="1"/>
  <c r="U9" i="6"/>
  <c r="F46" i="6"/>
  <c r="F45" i="6"/>
  <c r="B9" i="6"/>
  <c r="Y8" i="6"/>
  <c r="B8" i="6"/>
  <c r="O8" i="6"/>
  <c r="Y7" i="6"/>
  <c r="O7" i="6"/>
  <c r="B7" i="6"/>
  <c r="F42" i="6"/>
  <c r="C8" i="3"/>
  <c r="O6" i="6"/>
  <c r="Y6" i="6"/>
  <c r="B6" i="6"/>
  <c r="O36" i="5"/>
  <c r="N36" i="5"/>
  <c r="P36" i="5" s="1"/>
  <c r="K36" i="5"/>
  <c r="H36" i="5"/>
  <c r="B36" i="5"/>
  <c r="V36" i="5"/>
  <c r="Y36" i="5"/>
  <c r="H35" i="5"/>
  <c r="Y35" i="5"/>
  <c r="O35" i="5"/>
  <c r="K35" i="5"/>
  <c r="B35" i="5"/>
  <c r="N35" i="5"/>
  <c r="P35" i="5" s="1"/>
  <c r="V35" i="5"/>
  <c r="H34" i="5"/>
  <c r="V34" i="5"/>
  <c r="Y34" i="5"/>
  <c r="K34" i="5"/>
  <c r="O34" i="5"/>
  <c r="B34" i="5"/>
  <c r="N34" i="5"/>
  <c r="P34" i="5" s="1"/>
  <c r="B33" i="5"/>
  <c r="Y33" i="5"/>
  <c r="O33" i="5"/>
  <c r="Y32" i="5"/>
  <c r="O32" i="5"/>
  <c r="B32" i="5"/>
  <c r="B31" i="5"/>
  <c r="O31" i="5"/>
  <c r="Y31" i="5"/>
  <c r="Y30" i="5"/>
  <c r="B30" i="5"/>
  <c r="O30" i="5"/>
  <c r="B29" i="5"/>
  <c r="Y29" i="5"/>
  <c r="O29" i="5"/>
  <c r="Y28" i="5"/>
  <c r="O28" i="5"/>
  <c r="B28" i="5"/>
  <c r="O27" i="5"/>
  <c r="B27" i="5"/>
  <c r="Y27" i="5"/>
  <c r="O26" i="5"/>
  <c r="B26" i="5"/>
  <c r="Y26" i="5"/>
  <c r="B25" i="5"/>
  <c r="Y25" i="5"/>
  <c r="O25" i="5"/>
  <c r="Y24" i="5"/>
  <c r="B24" i="5"/>
  <c r="O24" i="5"/>
  <c r="Y23" i="5"/>
  <c r="B23" i="5"/>
  <c r="O23" i="5"/>
  <c r="O22" i="5"/>
  <c r="Y22" i="5"/>
  <c r="B22" i="5"/>
  <c r="B21" i="5"/>
  <c r="O21" i="5"/>
  <c r="Y21" i="5"/>
  <c r="B20" i="5"/>
  <c r="Y20" i="5"/>
  <c r="O20" i="5"/>
  <c r="O19" i="5"/>
  <c r="B19" i="5"/>
  <c r="Y19" i="5"/>
  <c r="Y18" i="5"/>
  <c r="O18" i="5"/>
  <c r="B18" i="5"/>
  <c r="F45" i="5"/>
  <c r="U17" i="5"/>
  <c r="Y17" i="5"/>
  <c r="O17" i="5"/>
  <c r="B17" i="5"/>
  <c r="Z16" i="5"/>
  <c r="AB16" i="5"/>
  <c r="AC16" i="5" s="1"/>
  <c r="B16" i="5"/>
  <c r="O16" i="5"/>
  <c r="O15" i="5"/>
  <c r="B15" i="5"/>
  <c r="Y15" i="5"/>
  <c r="Y14" i="5"/>
  <c r="O14" i="5"/>
  <c r="B14" i="5"/>
  <c r="O13" i="5"/>
  <c r="Y13" i="5"/>
  <c r="B13" i="5"/>
  <c r="B12" i="5"/>
  <c r="O12" i="5"/>
  <c r="Y12" i="5"/>
  <c r="O11" i="5"/>
  <c r="B11" i="5"/>
  <c r="Y11" i="5"/>
  <c r="B10" i="5"/>
  <c r="O10" i="5"/>
  <c r="Y10" i="5"/>
  <c r="O9" i="5"/>
  <c r="Y9" i="5"/>
  <c r="B9" i="5"/>
  <c r="Y8" i="5"/>
  <c r="O8" i="5"/>
  <c r="B8" i="5"/>
  <c r="B7" i="5"/>
  <c r="O7" i="5"/>
  <c r="Y7" i="5"/>
  <c r="F42" i="5"/>
  <c r="C7" i="3"/>
  <c r="Y6" i="5"/>
  <c r="O6" i="5"/>
  <c r="B6" i="5"/>
  <c r="B36" i="4"/>
  <c r="Y36" i="4"/>
  <c r="O36" i="4"/>
  <c r="Y35" i="4"/>
  <c r="O35" i="4"/>
  <c r="B35" i="4"/>
  <c r="Y34" i="4"/>
  <c r="O34" i="4"/>
  <c r="B34" i="4"/>
  <c r="O33" i="4"/>
  <c r="Y33" i="4"/>
  <c r="B33" i="4"/>
  <c r="Y32" i="4"/>
  <c r="O32" i="4"/>
  <c r="B32" i="4"/>
  <c r="Y31" i="4"/>
  <c r="B31" i="4"/>
  <c r="O31" i="4"/>
  <c r="O30" i="4"/>
  <c r="B30" i="4"/>
  <c r="Y30" i="4"/>
  <c r="Y29" i="4"/>
  <c r="B29" i="4"/>
  <c r="O29" i="4"/>
  <c r="Y28" i="4"/>
  <c r="B28" i="4"/>
  <c r="O28" i="4"/>
  <c r="O27" i="4"/>
  <c r="Y27" i="4"/>
  <c r="B27" i="4"/>
  <c r="O26" i="4"/>
  <c r="Y26" i="4"/>
  <c r="B26" i="4"/>
  <c r="Y25" i="4"/>
  <c r="O25" i="4"/>
  <c r="B25" i="4"/>
  <c r="O23" i="4"/>
  <c r="B23" i="4"/>
  <c r="Y23" i="4"/>
  <c r="O22" i="4"/>
  <c r="B22" i="4"/>
  <c r="Y22" i="4"/>
  <c r="B21" i="4"/>
  <c r="O21" i="4"/>
  <c r="Y21" i="4"/>
  <c r="Y20" i="4"/>
  <c r="O20" i="4"/>
  <c r="B20" i="4"/>
  <c r="O19" i="4"/>
  <c r="Y19" i="4"/>
  <c r="B19" i="4"/>
  <c r="O18" i="4"/>
  <c r="Y18" i="4"/>
  <c r="B18" i="4"/>
  <c r="O17" i="4"/>
  <c r="B17" i="4"/>
  <c r="Y17" i="4"/>
  <c r="Y16" i="4"/>
  <c r="O16" i="4"/>
  <c r="B16" i="4"/>
  <c r="Y15" i="4"/>
  <c r="O15" i="4"/>
  <c r="B15" i="4"/>
  <c r="Y14" i="4"/>
  <c r="B14" i="4"/>
  <c r="O14" i="4"/>
  <c r="B13" i="4"/>
  <c r="O13" i="4"/>
  <c r="Y13" i="4"/>
  <c r="Y12" i="4"/>
  <c r="O12" i="4"/>
  <c r="B12" i="4"/>
  <c r="B11" i="4"/>
  <c r="O11" i="4"/>
  <c r="Y11" i="4"/>
  <c r="B10" i="4"/>
  <c r="O10" i="4"/>
  <c r="Y10" i="4"/>
  <c r="O9" i="4"/>
  <c r="Y9" i="4"/>
  <c r="B9" i="4"/>
  <c r="B8" i="4"/>
  <c r="O8" i="4"/>
  <c r="Y8" i="4"/>
  <c r="O7" i="4"/>
  <c r="B7" i="4"/>
  <c r="Y7" i="4"/>
  <c r="F46" i="4"/>
  <c r="F45" i="4"/>
  <c r="U6" i="4"/>
  <c r="Y6" i="4"/>
  <c r="Z6" i="4" s="1"/>
  <c r="AA6" i="4" s="1"/>
  <c r="O6" i="4"/>
  <c r="B6" i="4"/>
  <c r="O28" i="10"/>
  <c r="O6" i="13"/>
  <c r="P36" i="12" l="1"/>
  <c r="AC13" i="12"/>
  <c r="X12" i="16"/>
  <c r="X15" i="16" s="1"/>
  <c r="F41" i="7"/>
  <c r="F47" i="7"/>
  <c r="F41" i="4"/>
  <c r="F47" i="4"/>
  <c r="F41" i="5"/>
  <c r="F47" i="5"/>
  <c r="Z24" i="4"/>
  <c r="AB24" i="4"/>
  <c r="AC24" i="4" s="1"/>
  <c r="F42" i="9"/>
  <c r="C11" i="3"/>
  <c r="Z36" i="15"/>
  <c r="AB36" i="15"/>
  <c r="AC36" i="15" s="1"/>
  <c r="Z35" i="15"/>
  <c r="AB35" i="15"/>
  <c r="AC35" i="15" s="1"/>
  <c r="Z34" i="15"/>
  <c r="AB34" i="15"/>
  <c r="AC34" i="15" s="1"/>
  <c r="Z33" i="15"/>
  <c r="AB33" i="15"/>
  <c r="AC33" i="15" s="1"/>
  <c r="Z32" i="15"/>
  <c r="AB32" i="15"/>
  <c r="AC32" i="15" s="1"/>
  <c r="Z31" i="15"/>
  <c r="AB31" i="15"/>
  <c r="AC31" i="15" s="1"/>
  <c r="Z30" i="15"/>
  <c r="AB30" i="15"/>
  <c r="AC30" i="15" s="1"/>
  <c r="Z29" i="15"/>
  <c r="AB29" i="15"/>
  <c r="AC29" i="15" s="1"/>
  <c r="Z28" i="15"/>
  <c r="AB28" i="15"/>
  <c r="AC28" i="15" s="1"/>
  <c r="Z27" i="15"/>
  <c r="AB27" i="15"/>
  <c r="AC27" i="15" s="1"/>
  <c r="Z26" i="15"/>
  <c r="AB26" i="15"/>
  <c r="AC26" i="15" s="1"/>
  <c r="Z25" i="15"/>
  <c r="AB25" i="15"/>
  <c r="AC25" i="15" s="1"/>
  <c r="Z24" i="15"/>
  <c r="AB24" i="15"/>
  <c r="AC24" i="15" s="1"/>
  <c r="Z23" i="15"/>
  <c r="AB23" i="15"/>
  <c r="AC23" i="15" s="1"/>
  <c r="Z22" i="15"/>
  <c r="AB22" i="15"/>
  <c r="AC22" i="15" s="1"/>
  <c r="Z21" i="15"/>
  <c r="AB21" i="15"/>
  <c r="AC21" i="15" s="1"/>
  <c r="Z20" i="15"/>
  <c r="AB20" i="15"/>
  <c r="AC20" i="15" s="1"/>
  <c r="Z19" i="15"/>
  <c r="AB19" i="15"/>
  <c r="AC19" i="15" s="1"/>
  <c r="Z18" i="15"/>
  <c r="AB18" i="15"/>
  <c r="AC18" i="15" s="1"/>
  <c r="Z17" i="15"/>
  <c r="AB17" i="15"/>
  <c r="AC17" i="15" s="1"/>
  <c r="F41" i="15"/>
  <c r="F47" i="15"/>
  <c r="Z16" i="15"/>
  <c r="AB16" i="15"/>
  <c r="AC16" i="15" s="1"/>
  <c r="Z14" i="15"/>
  <c r="AB14" i="15"/>
  <c r="AC14" i="15" s="1"/>
  <c r="Z13" i="15"/>
  <c r="AB13" i="15"/>
  <c r="AC13" i="15" s="1"/>
  <c r="Z12" i="15"/>
  <c r="AB12" i="15"/>
  <c r="AC12" i="15" s="1"/>
  <c r="Z11" i="15"/>
  <c r="AB11" i="15"/>
  <c r="AC11" i="15" s="1"/>
  <c r="Z10" i="15"/>
  <c r="AB10" i="15"/>
  <c r="AC10" i="15" s="1"/>
  <c r="Z9" i="15"/>
  <c r="AB9" i="15"/>
  <c r="AC9" i="15" s="1"/>
  <c r="Z8" i="15"/>
  <c r="AB8" i="15"/>
  <c r="AC8" i="15" s="1"/>
  <c r="Z7" i="15"/>
  <c r="AB7" i="15"/>
  <c r="AC7" i="15" s="1"/>
  <c r="Z6" i="15"/>
  <c r="AB6" i="15"/>
  <c r="AC6" i="15" s="1"/>
  <c r="W36" i="14"/>
  <c r="I36" i="14"/>
  <c r="J36" i="14"/>
  <c r="Z36" i="14"/>
  <c r="AB36" i="14"/>
  <c r="AC36" i="14" s="1"/>
  <c r="Z35" i="14"/>
  <c r="AB35" i="14"/>
  <c r="AC35" i="14" s="1"/>
  <c r="Z34" i="14"/>
  <c r="AB34" i="14"/>
  <c r="AC34" i="14" s="1"/>
  <c r="Z33" i="14"/>
  <c r="AB33" i="14"/>
  <c r="AC33" i="14" s="1"/>
  <c r="Z32" i="14"/>
  <c r="AB32" i="14"/>
  <c r="AC32" i="14" s="1"/>
  <c r="Z31" i="14"/>
  <c r="AB31" i="14"/>
  <c r="AC31" i="14" s="1"/>
  <c r="Z30" i="14"/>
  <c r="AB30" i="14"/>
  <c r="AC30" i="14" s="1"/>
  <c r="Z29" i="14"/>
  <c r="AB29" i="14"/>
  <c r="AC29" i="14" s="1"/>
  <c r="Z28" i="14"/>
  <c r="AB28" i="14"/>
  <c r="AC28" i="14" s="1"/>
  <c r="Z27" i="14"/>
  <c r="AB27" i="14"/>
  <c r="AC27" i="14" s="1"/>
  <c r="Z26" i="14"/>
  <c r="AB26" i="14"/>
  <c r="AC26" i="14" s="1"/>
  <c r="Z25" i="14"/>
  <c r="AB25" i="14"/>
  <c r="AC25" i="14" s="1"/>
  <c r="Z24" i="14"/>
  <c r="AB24" i="14"/>
  <c r="AC24" i="14" s="1"/>
  <c r="Z23" i="14"/>
  <c r="AB23" i="14"/>
  <c r="AC23" i="14" s="1"/>
  <c r="Z22" i="14"/>
  <c r="AB22" i="14"/>
  <c r="AC22" i="14" s="1"/>
  <c r="Z21" i="14"/>
  <c r="AB21" i="14"/>
  <c r="AC21" i="14" s="1"/>
  <c r="Z20" i="14"/>
  <c r="AB20" i="14"/>
  <c r="AC20" i="14" s="1"/>
  <c r="Z19" i="14"/>
  <c r="AB19" i="14"/>
  <c r="AC19" i="14" s="1"/>
  <c r="Z18" i="14"/>
  <c r="AB18" i="14"/>
  <c r="AC18" i="14" s="1"/>
  <c r="Z17" i="14"/>
  <c r="AB17" i="14"/>
  <c r="AC17" i="14" s="1"/>
  <c r="Z16" i="14"/>
  <c r="AB16" i="14"/>
  <c r="AC16" i="14" s="1"/>
  <c r="Z15" i="14"/>
  <c r="AB15" i="14"/>
  <c r="AC15" i="14" s="1"/>
  <c r="Z14" i="14"/>
  <c r="AB14" i="14"/>
  <c r="AC14" i="14" s="1"/>
  <c r="Z13" i="14"/>
  <c r="AB13" i="14"/>
  <c r="AC13" i="14" s="1"/>
  <c r="Z12" i="14"/>
  <c r="AB12" i="14"/>
  <c r="AC12" i="14" s="1"/>
  <c r="Z11" i="14"/>
  <c r="AB11" i="14"/>
  <c r="AC11" i="14" s="1"/>
  <c r="Z10" i="14"/>
  <c r="AB10" i="14"/>
  <c r="AC10" i="14" s="1"/>
  <c r="Z9" i="14"/>
  <c r="AB9" i="14"/>
  <c r="AC9" i="14" s="1"/>
  <c r="Z8" i="14"/>
  <c r="AB8" i="14"/>
  <c r="AC8" i="14" s="1"/>
  <c r="Z7" i="14"/>
  <c r="AB7" i="14"/>
  <c r="AC7" i="14" s="1"/>
  <c r="F41" i="14"/>
  <c r="F47" i="14"/>
  <c r="Z6" i="14"/>
  <c r="AB6" i="14"/>
  <c r="AC6" i="14" s="1"/>
  <c r="Z36" i="13"/>
  <c r="AB36" i="13"/>
  <c r="AC36" i="13" s="1"/>
  <c r="Z35" i="13"/>
  <c r="AB35" i="13"/>
  <c r="AC35" i="13" s="1"/>
  <c r="Z34" i="13"/>
  <c r="AB34" i="13"/>
  <c r="AC34" i="13" s="1"/>
  <c r="Z33" i="13"/>
  <c r="AB33" i="13"/>
  <c r="AC33" i="13" s="1"/>
  <c r="Z32" i="13"/>
  <c r="AB32" i="13"/>
  <c r="AC32" i="13" s="1"/>
  <c r="Z31" i="13"/>
  <c r="AB31" i="13"/>
  <c r="AC31" i="13" s="1"/>
  <c r="Z29" i="13"/>
  <c r="AB29" i="13"/>
  <c r="AC29" i="13" s="1"/>
  <c r="Z28" i="13"/>
  <c r="AB28" i="13"/>
  <c r="AC28" i="13" s="1"/>
  <c r="Z27" i="13"/>
  <c r="AB27" i="13"/>
  <c r="AC27" i="13" s="1"/>
  <c r="Z26" i="13"/>
  <c r="AB26" i="13"/>
  <c r="AC26" i="13" s="1"/>
  <c r="Z25" i="13"/>
  <c r="AB25" i="13"/>
  <c r="AC25" i="13" s="1"/>
  <c r="Z24" i="13"/>
  <c r="AB24" i="13"/>
  <c r="AC24" i="13" s="1"/>
  <c r="Z23" i="13"/>
  <c r="AB23" i="13"/>
  <c r="AC23" i="13" s="1"/>
  <c r="Z22" i="13"/>
  <c r="AB22" i="13"/>
  <c r="AC22" i="13" s="1"/>
  <c r="Z21" i="13"/>
  <c r="AB21" i="13"/>
  <c r="AC21" i="13" s="1"/>
  <c r="Z20" i="13"/>
  <c r="AB20" i="13"/>
  <c r="AC20" i="13" s="1"/>
  <c r="Z19" i="13"/>
  <c r="AB19" i="13"/>
  <c r="AC19" i="13" s="1"/>
  <c r="Z18" i="13"/>
  <c r="AB18" i="13"/>
  <c r="AC18" i="13" s="1"/>
  <c r="Z17" i="13"/>
  <c r="AB17" i="13"/>
  <c r="AC17" i="13" s="1"/>
  <c r="Z16" i="13"/>
  <c r="AB16" i="13"/>
  <c r="AC16" i="13" s="1"/>
  <c r="Z15" i="13"/>
  <c r="AB15" i="13"/>
  <c r="AC15" i="13" s="1"/>
  <c r="Z14" i="13"/>
  <c r="AB14" i="13"/>
  <c r="AC14" i="13" s="1"/>
  <c r="Z13" i="13"/>
  <c r="AB13" i="13"/>
  <c r="AC13" i="13" s="1"/>
  <c r="Z12" i="13"/>
  <c r="AB12" i="13"/>
  <c r="AC12" i="13" s="1"/>
  <c r="Z11" i="13"/>
  <c r="AB11" i="13"/>
  <c r="AC11" i="13" s="1"/>
  <c r="Z10" i="13"/>
  <c r="AB10" i="13"/>
  <c r="AC10" i="13" s="1"/>
  <c r="Z9" i="13"/>
  <c r="AB9" i="13"/>
  <c r="AC9" i="13" s="1"/>
  <c r="Z8" i="13"/>
  <c r="AB8" i="13"/>
  <c r="AC8" i="13" s="1"/>
  <c r="Z7" i="13"/>
  <c r="AB7" i="13"/>
  <c r="AC7" i="13" s="1"/>
  <c r="F47" i="13"/>
  <c r="F41" i="13"/>
  <c r="W36" i="12"/>
  <c r="I36" i="12"/>
  <c r="J36" i="12"/>
  <c r="Z36" i="12"/>
  <c r="AB36" i="12"/>
  <c r="AC36" i="12" s="1"/>
  <c r="Z35" i="12"/>
  <c r="AB35" i="12"/>
  <c r="AC35" i="12" s="1"/>
  <c r="Z34" i="12"/>
  <c r="AB34" i="12"/>
  <c r="AC34" i="12" s="1"/>
  <c r="Z33" i="12"/>
  <c r="AB33" i="12"/>
  <c r="AC33" i="12" s="1"/>
  <c r="Z32" i="12"/>
  <c r="AB32" i="12"/>
  <c r="AC32" i="12" s="1"/>
  <c r="Z31" i="12"/>
  <c r="AB31" i="12"/>
  <c r="AC31" i="12" s="1"/>
  <c r="Z30" i="12"/>
  <c r="AB30" i="12"/>
  <c r="AC30" i="12" s="1"/>
  <c r="Z29" i="12"/>
  <c r="AB29" i="12"/>
  <c r="AC29" i="12" s="1"/>
  <c r="Z28" i="12"/>
  <c r="AB28" i="12"/>
  <c r="AC28" i="12" s="1"/>
  <c r="Z27" i="12"/>
  <c r="AB27" i="12"/>
  <c r="AC27" i="12" s="1"/>
  <c r="Z26" i="12"/>
  <c r="AB26" i="12"/>
  <c r="AC26" i="12" s="1"/>
  <c r="Z25" i="12"/>
  <c r="AB25" i="12"/>
  <c r="AC25" i="12" s="1"/>
  <c r="Z24" i="12"/>
  <c r="AB24" i="12"/>
  <c r="AC24" i="12" s="1"/>
  <c r="Z23" i="12"/>
  <c r="AB23" i="12"/>
  <c r="AC23" i="12" s="1"/>
  <c r="Z22" i="12"/>
  <c r="AB22" i="12"/>
  <c r="AC22" i="12" s="1"/>
  <c r="Z21" i="12"/>
  <c r="AB21" i="12"/>
  <c r="AC21" i="12" s="1"/>
  <c r="Z20" i="12"/>
  <c r="AB20" i="12"/>
  <c r="AC20" i="12" s="1"/>
  <c r="Z19" i="12"/>
  <c r="AB19" i="12"/>
  <c r="AC19" i="12" s="1"/>
  <c r="Z18" i="12"/>
  <c r="AB18" i="12"/>
  <c r="AC18" i="12" s="1"/>
  <c r="Z17" i="12"/>
  <c r="AB17" i="12"/>
  <c r="AC17" i="12" s="1"/>
  <c r="Z16" i="12"/>
  <c r="AB16" i="12"/>
  <c r="AC16" i="12" s="1"/>
  <c r="Z15" i="12"/>
  <c r="AB15" i="12"/>
  <c r="AC15" i="12" s="1"/>
  <c r="Z14" i="12"/>
  <c r="AB14" i="12"/>
  <c r="AC14" i="12" s="1"/>
  <c r="Z12" i="12"/>
  <c r="AB12" i="12"/>
  <c r="AC12" i="12" s="1"/>
  <c r="Z11" i="12"/>
  <c r="AB11" i="12"/>
  <c r="AC11" i="12" s="1"/>
  <c r="Z10" i="12"/>
  <c r="AB10" i="12"/>
  <c r="AC10" i="12" s="1"/>
  <c r="Z9" i="12"/>
  <c r="AB9" i="12"/>
  <c r="AC9" i="12" s="1"/>
  <c r="Z8" i="12"/>
  <c r="AB8" i="12"/>
  <c r="AC8" i="12" s="1"/>
  <c r="Z7" i="12"/>
  <c r="AB7" i="12"/>
  <c r="AC7" i="12" s="1"/>
  <c r="F41" i="12"/>
  <c r="F47" i="12"/>
  <c r="Z6" i="12"/>
  <c r="AB6" i="12"/>
  <c r="AC6" i="12" s="1"/>
  <c r="Z36" i="11"/>
  <c r="AB36" i="11"/>
  <c r="AC36" i="11" s="1"/>
  <c r="Z35" i="11"/>
  <c r="AB35" i="11"/>
  <c r="AC35" i="11" s="1"/>
  <c r="Z34" i="11"/>
  <c r="AB34" i="11"/>
  <c r="AC34" i="11" s="1"/>
  <c r="Z33" i="11"/>
  <c r="AB33" i="11"/>
  <c r="AC33" i="11" s="1"/>
  <c r="Z32" i="11"/>
  <c r="AB32" i="11"/>
  <c r="AC32" i="11" s="1"/>
  <c r="Z31" i="11"/>
  <c r="AB31" i="11"/>
  <c r="AC31" i="11" s="1"/>
  <c r="Z30" i="11"/>
  <c r="AB30" i="11"/>
  <c r="AC30" i="11" s="1"/>
  <c r="Z29" i="11"/>
  <c r="AB29" i="11"/>
  <c r="AC29" i="11" s="1"/>
  <c r="Z28" i="11"/>
  <c r="AB28" i="11"/>
  <c r="AC28" i="11" s="1"/>
  <c r="Z27" i="11"/>
  <c r="AB27" i="11"/>
  <c r="AC27" i="11" s="1"/>
  <c r="Z26" i="11"/>
  <c r="AB26" i="11"/>
  <c r="AC26" i="11" s="1"/>
  <c r="Z25" i="11"/>
  <c r="AB25" i="11"/>
  <c r="AC25" i="11" s="1"/>
  <c r="Z24" i="11"/>
  <c r="AB24" i="11"/>
  <c r="AC24" i="11" s="1"/>
  <c r="Z23" i="11"/>
  <c r="AB23" i="11"/>
  <c r="AC23" i="11" s="1"/>
  <c r="Z22" i="11"/>
  <c r="AB22" i="11"/>
  <c r="AC22" i="11" s="1"/>
  <c r="F41" i="11"/>
  <c r="F47" i="11"/>
  <c r="Z21" i="11"/>
  <c r="AB21" i="11"/>
  <c r="AC21" i="11" s="1"/>
  <c r="Z20" i="11"/>
  <c r="AB20" i="11"/>
  <c r="AC20" i="11" s="1"/>
  <c r="Z19" i="11"/>
  <c r="AB19" i="11"/>
  <c r="AC19" i="11" s="1"/>
  <c r="Z18" i="11"/>
  <c r="AB18" i="11"/>
  <c r="AC18" i="11" s="1"/>
  <c r="Z17" i="11"/>
  <c r="AB17" i="11"/>
  <c r="AC17" i="11" s="1"/>
  <c r="Z16" i="11"/>
  <c r="AB16" i="11"/>
  <c r="AC16" i="11" s="1"/>
  <c r="Z15" i="11"/>
  <c r="AB15" i="11"/>
  <c r="AC15" i="11" s="1"/>
  <c r="Z14" i="11"/>
  <c r="AB14" i="11"/>
  <c r="AC14" i="11" s="1"/>
  <c r="Z13" i="11"/>
  <c r="AB13" i="11"/>
  <c r="AC13" i="11" s="1"/>
  <c r="Z12" i="11"/>
  <c r="AB12" i="11"/>
  <c r="AC12" i="11" s="1"/>
  <c r="Z11" i="11"/>
  <c r="AB11" i="11"/>
  <c r="AC11" i="11" s="1"/>
  <c r="Z10" i="11"/>
  <c r="AB10" i="11"/>
  <c r="AC10" i="11" s="1"/>
  <c r="Z9" i="11"/>
  <c r="AB9" i="11"/>
  <c r="AC9" i="11" s="1"/>
  <c r="Z8" i="11"/>
  <c r="AB8" i="11"/>
  <c r="AC8" i="11" s="1"/>
  <c r="Z7" i="11"/>
  <c r="AB7" i="11"/>
  <c r="AC7" i="11" s="1"/>
  <c r="Z6" i="11"/>
  <c r="AB6" i="11"/>
  <c r="AC6" i="11" s="1"/>
  <c r="Z36" i="10"/>
  <c r="AB36" i="10"/>
  <c r="AC36" i="10" s="1"/>
  <c r="Z35" i="10"/>
  <c r="AB35" i="10"/>
  <c r="AC35" i="10" s="1"/>
  <c r="Z34" i="10"/>
  <c r="AB34" i="10"/>
  <c r="AC34" i="10" s="1"/>
  <c r="Z33" i="10"/>
  <c r="AB33" i="10"/>
  <c r="AC33" i="10" s="1"/>
  <c r="Z32" i="10"/>
  <c r="AB32" i="10"/>
  <c r="AC32" i="10" s="1"/>
  <c r="Z31" i="10"/>
  <c r="AB31" i="10"/>
  <c r="AC31" i="10" s="1"/>
  <c r="Z30" i="10"/>
  <c r="AB30" i="10"/>
  <c r="AC30" i="10" s="1"/>
  <c r="F41" i="10"/>
  <c r="F47" i="10"/>
  <c r="Z29" i="10"/>
  <c r="AB29" i="10"/>
  <c r="AC29" i="10" s="1"/>
  <c r="H12" i="3"/>
  <c r="H13" i="3" s="1"/>
  <c r="H14" i="3" s="1"/>
  <c r="H15" i="3" s="1"/>
  <c r="H16" i="3" s="1"/>
  <c r="H17" i="3" s="1"/>
  <c r="H18" i="3" s="1"/>
  <c r="F18" i="3"/>
  <c r="Z27" i="10"/>
  <c r="AB27" i="10"/>
  <c r="AC27" i="10" s="1"/>
  <c r="Z26" i="10"/>
  <c r="AB26" i="10"/>
  <c r="AC26" i="10" s="1"/>
  <c r="Z25" i="10"/>
  <c r="AB25" i="10"/>
  <c r="AC25" i="10" s="1"/>
  <c r="Z24" i="10"/>
  <c r="AB24" i="10"/>
  <c r="AC24" i="10" s="1"/>
  <c r="Z23" i="10"/>
  <c r="AB23" i="10"/>
  <c r="AC23" i="10" s="1"/>
  <c r="Z22" i="10"/>
  <c r="AB22" i="10"/>
  <c r="AC22" i="10" s="1"/>
  <c r="Z21" i="10"/>
  <c r="AB21" i="10"/>
  <c r="AC21" i="10" s="1"/>
  <c r="Z20" i="10"/>
  <c r="AB20" i="10"/>
  <c r="AC20" i="10" s="1"/>
  <c r="Z19" i="10"/>
  <c r="AB19" i="10"/>
  <c r="AC19" i="10" s="1"/>
  <c r="Z18" i="10"/>
  <c r="AB18" i="10"/>
  <c r="AC18" i="10" s="1"/>
  <c r="Z17" i="10"/>
  <c r="AB17" i="10"/>
  <c r="AC17" i="10" s="1"/>
  <c r="Z16" i="10"/>
  <c r="AB16" i="10"/>
  <c r="AC16" i="10" s="1"/>
  <c r="Z15" i="10"/>
  <c r="AB15" i="10"/>
  <c r="AC15" i="10" s="1"/>
  <c r="Z14" i="10"/>
  <c r="AB14" i="10"/>
  <c r="AC14" i="10" s="1"/>
  <c r="Z13" i="10"/>
  <c r="AB13" i="10"/>
  <c r="AC13" i="10" s="1"/>
  <c r="Z12" i="10"/>
  <c r="AB12" i="10"/>
  <c r="AC12" i="10" s="1"/>
  <c r="Z11" i="10"/>
  <c r="AB11" i="10"/>
  <c r="AC11" i="10" s="1"/>
  <c r="Z10" i="10"/>
  <c r="AB10" i="10"/>
  <c r="AC10" i="10" s="1"/>
  <c r="Z9" i="10"/>
  <c r="AB9" i="10"/>
  <c r="AC9" i="10" s="1"/>
  <c r="Z8" i="10"/>
  <c r="AB8" i="10"/>
  <c r="AC8" i="10" s="1"/>
  <c r="Z7" i="10"/>
  <c r="AB7" i="10"/>
  <c r="AC7" i="10" s="1"/>
  <c r="Z6" i="10"/>
  <c r="AB6" i="10"/>
  <c r="AC6" i="10" s="1"/>
  <c r="Z36" i="9"/>
  <c r="AB36" i="9"/>
  <c r="AC36" i="9" s="1"/>
  <c r="W36" i="9"/>
  <c r="I36" i="9"/>
  <c r="J36" i="9"/>
  <c r="Z34" i="9"/>
  <c r="AB34" i="9"/>
  <c r="AC34" i="9" s="1"/>
  <c r="Z33" i="9"/>
  <c r="AB33" i="9"/>
  <c r="AC33" i="9" s="1"/>
  <c r="Z32" i="9"/>
  <c r="AB32" i="9"/>
  <c r="AC32" i="9" s="1"/>
  <c r="Z31" i="9"/>
  <c r="AB31" i="9"/>
  <c r="AC31" i="9" s="1"/>
  <c r="Z30" i="9"/>
  <c r="AB30" i="9"/>
  <c r="AC30" i="9" s="1"/>
  <c r="Z29" i="9"/>
  <c r="AB29" i="9"/>
  <c r="AC29" i="9" s="1"/>
  <c r="Z28" i="9"/>
  <c r="AB28" i="9"/>
  <c r="AC28" i="9" s="1"/>
  <c r="Z27" i="9"/>
  <c r="AB27" i="9"/>
  <c r="AC27" i="9" s="1"/>
  <c r="Z26" i="9"/>
  <c r="AB26" i="9"/>
  <c r="AC26" i="9" s="1"/>
  <c r="Z25" i="9"/>
  <c r="AB25" i="9"/>
  <c r="AC25" i="9" s="1"/>
  <c r="Z24" i="9"/>
  <c r="AB24" i="9"/>
  <c r="AC24" i="9" s="1"/>
  <c r="Z23" i="9"/>
  <c r="AB23" i="9"/>
  <c r="AC23" i="9" s="1"/>
  <c r="Z22" i="9"/>
  <c r="AB22" i="9"/>
  <c r="AC22" i="9" s="1"/>
  <c r="Z21" i="9"/>
  <c r="AB21" i="9"/>
  <c r="AC21" i="9" s="1"/>
  <c r="Z20" i="9"/>
  <c r="AB20" i="9"/>
  <c r="AC20" i="9" s="1"/>
  <c r="Z19" i="9"/>
  <c r="AB19" i="9"/>
  <c r="AC19" i="9" s="1"/>
  <c r="Z18" i="9"/>
  <c r="AB18" i="9"/>
  <c r="AC18" i="9" s="1"/>
  <c r="Z17" i="9"/>
  <c r="AB17" i="9"/>
  <c r="AC17" i="9" s="1"/>
  <c r="Z16" i="9"/>
  <c r="AB16" i="9"/>
  <c r="AC16" i="9" s="1"/>
  <c r="Z15" i="9"/>
  <c r="AB15" i="9"/>
  <c r="AC15" i="9" s="1"/>
  <c r="Z14" i="9"/>
  <c r="AB14" i="9"/>
  <c r="AC14" i="9" s="1"/>
  <c r="Z13" i="9"/>
  <c r="AB13" i="9"/>
  <c r="AC13" i="9" s="1"/>
  <c r="Z12" i="9"/>
  <c r="AB12" i="9"/>
  <c r="AC12" i="9" s="1"/>
  <c r="F41" i="9"/>
  <c r="F47" i="9"/>
  <c r="Z11" i="9"/>
  <c r="AB11" i="9"/>
  <c r="AC11" i="9" s="1"/>
  <c r="Z10" i="9"/>
  <c r="AB10" i="9"/>
  <c r="AC10" i="9" s="1"/>
  <c r="Z9" i="9"/>
  <c r="AB9" i="9"/>
  <c r="AC9" i="9" s="1"/>
  <c r="Z8" i="9"/>
  <c r="AB8" i="9"/>
  <c r="AC8" i="9" s="1"/>
  <c r="Z7" i="9"/>
  <c r="AB7" i="9"/>
  <c r="AC7" i="9" s="1"/>
  <c r="Z6" i="9"/>
  <c r="AB6" i="9"/>
  <c r="AC6" i="9" s="1"/>
  <c r="Z36" i="8"/>
  <c r="AB36" i="8"/>
  <c r="AC36" i="8" s="1"/>
  <c r="Z35" i="8"/>
  <c r="AB35" i="8"/>
  <c r="AC35" i="8" s="1"/>
  <c r="Z34" i="8"/>
  <c r="AB34" i="8"/>
  <c r="AC34" i="8" s="1"/>
  <c r="Z33" i="8"/>
  <c r="AB33" i="8"/>
  <c r="AC33" i="8" s="1"/>
  <c r="Z32" i="8"/>
  <c r="AB32" i="8"/>
  <c r="AC32" i="8" s="1"/>
  <c r="Z31" i="8"/>
  <c r="AB31" i="8"/>
  <c r="AC31" i="8" s="1"/>
  <c r="Z30" i="8"/>
  <c r="AB30" i="8"/>
  <c r="AC30" i="8" s="1"/>
  <c r="Z29" i="8"/>
  <c r="AB29" i="8"/>
  <c r="AC29" i="8" s="1"/>
  <c r="Z28" i="8"/>
  <c r="AB28" i="8"/>
  <c r="AC28" i="8" s="1"/>
  <c r="Z27" i="8"/>
  <c r="AB27" i="8"/>
  <c r="AC27" i="8" s="1"/>
  <c r="Z26" i="8"/>
  <c r="AB26" i="8"/>
  <c r="AC26" i="8" s="1"/>
  <c r="Z25" i="8"/>
  <c r="AB25" i="8"/>
  <c r="AC25" i="8" s="1"/>
  <c r="Z24" i="8"/>
  <c r="AB24" i="8"/>
  <c r="AC24" i="8" s="1"/>
  <c r="Z23" i="8"/>
  <c r="AB23" i="8"/>
  <c r="AC23" i="8" s="1"/>
  <c r="Z22" i="8"/>
  <c r="AB22" i="8"/>
  <c r="AC22" i="8" s="1"/>
  <c r="Z21" i="8"/>
  <c r="AB21" i="8"/>
  <c r="AC21" i="8" s="1"/>
  <c r="Z20" i="8"/>
  <c r="AB20" i="8"/>
  <c r="AC20" i="8" s="1"/>
  <c r="Z19" i="8"/>
  <c r="AB19" i="8"/>
  <c r="AC19" i="8" s="1"/>
  <c r="Z17" i="8"/>
  <c r="AB17" i="8"/>
  <c r="AC17" i="8" s="1"/>
  <c r="Z16" i="8"/>
  <c r="AB16" i="8"/>
  <c r="AC16" i="8" s="1"/>
  <c r="Z15" i="8"/>
  <c r="AB15" i="8"/>
  <c r="AC15" i="8" s="1"/>
  <c r="Z14" i="8"/>
  <c r="AB14" i="8"/>
  <c r="AC14" i="8" s="1"/>
  <c r="Z13" i="8"/>
  <c r="AB13" i="8"/>
  <c r="AC13" i="8" s="1"/>
  <c r="Z12" i="8"/>
  <c r="AB12" i="8"/>
  <c r="AC12" i="8" s="1"/>
  <c r="Z11" i="8"/>
  <c r="AB11" i="8"/>
  <c r="AC11" i="8" s="1"/>
  <c r="Z10" i="8"/>
  <c r="AB10" i="8"/>
  <c r="AC10" i="8" s="1"/>
  <c r="Z9" i="8"/>
  <c r="AB9" i="8"/>
  <c r="AC9" i="8" s="1"/>
  <c r="Z8" i="8"/>
  <c r="AB8" i="8"/>
  <c r="AC8" i="8" s="1"/>
  <c r="Z7" i="8"/>
  <c r="AB7" i="8"/>
  <c r="AC7" i="8" s="1"/>
  <c r="Z6" i="8"/>
  <c r="AB6" i="8"/>
  <c r="AC6" i="8" s="1"/>
  <c r="W36" i="7"/>
  <c r="I36" i="7"/>
  <c r="J36" i="7"/>
  <c r="Z36" i="7"/>
  <c r="AB36" i="7"/>
  <c r="AC36" i="7" s="1"/>
  <c r="Z35" i="7"/>
  <c r="AB35" i="7"/>
  <c r="AC35" i="7" s="1"/>
  <c r="Z34" i="7"/>
  <c r="AB34" i="7"/>
  <c r="AC34" i="7" s="1"/>
  <c r="Z33" i="7"/>
  <c r="AB33" i="7"/>
  <c r="AC33" i="7" s="1"/>
  <c r="Z32" i="7"/>
  <c r="AB32" i="7"/>
  <c r="AC32" i="7" s="1"/>
  <c r="Z31" i="7"/>
  <c r="AB31" i="7"/>
  <c r="AC31" i="7" s="1"/>
  <c r="Z30" i="7"/>
  <c r="AB30" i="7"/>
  <c r="AC30" i="7" s="1"/>
  <c r="Z29" i="7"/>
  <c r="AB29" i="7"/>
  <c r="AC29" i="7" s="1"/>
  <c r="Z28" i="7"/>
  <c r="AB28" i="7"/>
  <c r="AC28" i="7" s="1"/>
  <c r="Z27" i="7"/>
  <c r="AB27" i="7"/>
  <c r="AC27" i="7" s="1"/>
  <c r="Z25" i="7"/>
  <c r="AB25" i="7"/>
  <c r="AC25" i="7" s="1"/>
  <c r="Z24" i="7"/>
  <c r="AB24" i="7"/>
  <c r="AC24" i="7" s="1"/>
  <c r="Z23" i="7"/>
  <c r="AB23" i="7"/>
  <c r="AC23" i="7" s="1"/>
  <c r="Z22" i="7"/>
  <c r="AB22" i="7"/>
  <c r="AC22" i="7" s="1"/>
  <c r="Z21" i="7"/>
  <c r="AB21" i="7"/>
  <c r="AC21" i="7" s="1"/>
  <c r="Z20" i="7"/>
  <c r="AB20" i="7"/>
  <c r="AC20" i="7" s="1"/>
  <c r="Z19" i="7"/>
  <c r="AB19" i="7"/>
  <c r="AC19" i="7" s="1"/>
  <c r="Z18" i="7"/>
  <c r="AB18" i="7"/>
  <c r="AC18" i="7" s="1"/>
  <c r="Z17" i="7"/>
  <c r="AB17" i="7"/>
  <c r="AC17" i="7" s="1"/>
  <c r="Z16" i="7"/>
  <c r="AB16" i="7"/>
  <c r="AC16" i="7" s="1"/>
  <c r="Z15" i="7"/>
  <c r="AB15" i="7"/>
  <c r="AC15" i="7" s="1"/>
  <c r="Z14" i="7"/>
  <c r="AB14" i="7"/>
  <c r="AC14" i="7" s="1"/>
  <c r="Z13" i="7"/>
  <c r="AB13" i="7"/>
  <c r="AC13" i="7" s="1"/>
  <c r="Z12" i="7"/>
  <c r="AB12" i="7"/>
  <c r="AC12" i="7" s="1"/>
  <c r="Z11" i="7"/>
  <c r="AB11" i="7"/>
  <c r="AC11" i="7" s="1"/>
  <c r="Z10" i="7"/>
  <c r="AB10" i="7"/>
  <c r="AC10" i="7" s="1"/>
  <c r="Z9" i="7"/>
  <c r="AB9" i="7"/>
  <c r="AC9" i="7" s="1"/>
  <c r="Z8" i="7"/>
  <c r="AB8" i="7"/>
  <c r="AC8" i="7" s="1"/>
  <c r="Z7" i="7"/>
  <c r="AB7" i="7"/>
  <c r="AC7" i="7" s="1"/>
  <c r="F42" i="7"/>
  <c r="C9" i="3"/>
  <c r="Z6" i="7"/>
  <c r="AB6" i="7"/>
  <c r="AC6" i="7" s="1"/>
  <c r="Z36" i="6"/>
  <c r="AB36" i="6"/>
  <c r="AC36" i="6" s="1"/>
  <c r="Z35" i="6"/>
  <c r="AB35" i="6"/>
  <c r="AC35" i="6" s="1"/>
  <c r="Z34" i="6"/>
  <c r="AB34" i="6"/>
  <c r="AC34" i="6" s="1"/>
  <c r="Z33" i="6"/>
  <c r="AB33" i="6"/>
  <c r="AC33" i="6" s="1"/>
  <c r="Z32" i="6"/>
  <c r="AB32" i="6"/>
  <c r="AC32" i="6" s="1"/>
  <c r="Z31" i="6"/>
  <c r="AB31" i="6"/>
  <c r="AC31" i="6" s="1"/>
  <c r="Z30" i="6"/>
  <c r="AB30" i="6"/>
  <c r="AC30" i="6" s="1"/>
  <c r="Z29" i="6"/>
  <c r="AB29" i="6"/>
  <c r="AC29" i="6" s="1"/>
  <c r="Z28" i="6"/>
  <c r="AB28" i="6"/>
  <c r="AC28" i="6" s="1"/>
  <c r="Z27" i="6"/>
  <c r="AB27" i="6"/>
  <c r="AC27" i="6" s="1"/>
  <c r="Z26" i="6"/>
  <c r="AB26" i="6"/>
  <c r="AC26" i="6" s="1"/>
  <c r="Z25" i="6"/>
  <c r="AB25" i="6"/>
  <c r="AC25" i="6" s="1"/>
  <c r="Z24" i="6"/>
  <c r="AB24" i="6"/>
  <c r="AC24" i="6" s="1"/>
  <c r="Z23" i="6"/>
  <c r="AB23" i="6"/>
  <c r="AC23" i="6" s="1"/>
  <c r="Z22" i="6"/>
  <c r="AB22" i="6"/>
  <c r="AC22" i="6" s="1"/>
  <c r="Z21" i="6"/>
  <c r="AB21" i="6"/>
  <c r="AC21" i="6" s="1"/>
  <c r="Z20" i="6"/>
  <c r="AB20" i="6"/>
  <c r="AC20" i="6" s="1"/>
  <c r="Z19" i="6"/>
  <c r="AB19" i="6"/>
  <c r="AC19" i="6" s="1"/>
  <c r="Z18" i="6"/>
  <c r="AB18" i="6"/>
  <c r="AC18" i="6" s="1"/>
  <c r="Z17" i="6"/>
  <c r="AB17" i="6"/>
  <c r="AC17" i="6" s="1"/>
  <c r="Z16" i="6"/>
  <c r="AB16" i="6"/>
  <c r="AC16" i="6" s="1"/>
  <c r="AB15" i="6"/>
  <c r="AC15" i="6" s="1"/>
  <c r="Z15" i="6"/>
  <c r="Z14" i="6"/>
  <c r="AB14" i="6"/>
  <c r="AC14" i="6" s="1"/>
  <c r="Z13" i="6"/>
  <c r="AB13" i="6"/>
  <c r="AC13" i="6" s="1"/>
  <c r="Z12" i="6"/>
  <c r="AB12" i="6"/>
  <c r="AC12" i="6" s="1"/>
  <c r="Z11" i="6"/>
  <c r="AB11" i="6"/>
  <c r="AC11" i="6" s="1"/>
  <c r="Z10" i="6"/>
  <c r="AB10" i="6"/>
  <c r="AC10" i="6" s="1"/>
  <c r="Z8" i="6"/>
  <c r="AB8" i="6"/>
  <c r="AC8" i="6" s="1"/>
  <c r="Z7" i="6"/>
  <c r="AB7" i="6"/>
  <c r="AC7" i="6" s="1"/>
  <c r="Z6" i="6"/>
  <c r="AB6" i="6"/>
  <c r="AC6" i="6" s="1"/>
  <c r="W36" i="5"/>
  <c r="I36" i="5"/>
  <c r="J36" i="5"/>
  <c r="Z36" i="5"/>
  <c r="AB36" i="5"/>
  <c r="AC36" i="5" s="1"/>
  <c r="Z35" i="5"/>
  <c r="AB35" i="5"/>
  <c r="AC35" i="5" s="1"/>
  <c r="W35" i="5"/>
  <c r="I35" i="5"/>
  <c r="J35" i="5"/>
  <c r="W34" i="5"/>
  <c r="I34" i="5"/>
  <c r="J34" i="5"/>
  <c r="AB34" i="5"/>
  <c r="AC34" i="5" s="1"/>
  <c r="Z34" i="5"/>
  <c r="Z33" i="5"/>
  <c r="AB33" i="5"/>
  <c r="AC33" i="5" s="1"/>
  <c r="Z32" i="5"/>
  <c r="AB32" i="5"/>
  <c r="AC32" i="5" s="1"/>
  <c r="Z31" i="5"/>
  <c r="AB31" i="5"/>
  <c r="AC31" i="5" s="1"/>
  <c r="Z30" i="5"/>
  <c r="AB30" i="5"/>
  <c r="AC30" i="5" s="1"/>
  <c r="Z29" i="5"/>
  <c r="AB29" i="5"/>
  <c r="AC29" i="5" s="1"/>
  <c r="AB28" i="5"/>
  <c r="AC28" i="5" s="1"/>
  <c r="Z28" i="5"/>
  <c r="Z27" i="5"/>
  <c r="AB27" i="5"/>
  <c r="AC27" i="5" s="1"/>
  <c r="Z26" i="5"/>
  <c r="AB26" i="5"/>
  <c r="AC26" i="5" s="1"/>
  <c r="Z25" i="5"/>
  <c r="AB25" i="5"/>
  <c r="AC25" i="5" s="1"/>
  <c r="Z24" i="5"/>
  <c r="AB24" i="5"/>
  <c r="AC24" i="5" s="1"/>
  <c r="Z23" i="5"/>
  <c r="AB23" i="5"/>
  <c r="AC23" i="5" s="1"/>
  <c r="Z22" i="5"/>
  <c r="AB22" i="5"/>
  <c r="AC22" i="5" s="1"/>
  <c r="AB21" i="5"/>
  <c r="AC21" i="5" s="1"/>
  <c r="Z21" i="5"/>
  <c r="AB20" i="5"/>
  <c r="AC20" i="5" s="1"/>
  <c r="Z20" i="5"/>
  <c r="Z19" i="5"/>
  <c r="AB19" i="5"/>
  <c r="AC19" i="5" s="1"/>
  <c r="Z18" i="5"/>
  <c r="AB18" i="5"/>
  <c r="AC18" i="5" s="1"/>
  <c r="Z17" i="5"/>
  <c r="AB17" i="5"/>
  <c r="AC17" i="5" s="1"/>
  <c r="Z15" i="5"/>
  <c r="AB15" i="5"/>
  <c r="AC15" i="5" s="1"/>
  <c r="Z14" i="5"/>
  <c r="AB14" i="5"/>
  <c r="AC14" i="5" s="1"/>
  <c r="Z13" i="5"/>
  <c r="AB13" i="5"/>
  <c r="AC13" i="5" s="1"/>
  <c r="Z12" i="5"/>
  <c r="AB12" i="5"/>
  <c r="AC12" i="5" s="1"/>
  <c r="Z11" i="5"/>
  <c r="AB11" i="5"/>
  <c r="AC11" i="5" s="1"/>
  <c r="Z10" i="5"/>
  <c r="AB10" i="5"/>
  <c r="AC10" i="5" s="1"/>
  <c r="Z9" i="5"/>
  <c r="AB9" i="5"/>
  <c r="AC9" i="5" s="1"/>
  <c r="Z8" i="5"/>
  <c r="AB8" i="5"/>
  <c r="AC8" i="5" s="1"/>
  <c r="Z7" i="5"/>
  <c r="AB7" i="5"/>
  <c r="AC7" i="5" s="1"/>
  <c r="Z6" i="5"/>
  <c r="AB6" i="5"/>
  <c r="AC6" i="5" s="1"/>
  <c r="Z36" i="4"/>
  <c r="AB36" i="4"/>
  <c r="AC36" i="4" s="1"/>
  <c r="Z35" i="4"/>
  <c r="AB35" i="4"/>
  <c r="AC35" i="4" s="1"/>
  <c r="Z34" i="4"/>
  <c r="AB34" i="4"/>
  <c r="AC34" i="4" s="1"/>
  <c r="Z33" i="4"/>
  <c r="AB33" i="4"/>
  <c r="AC33" i="4" s="1"/>
  <c r="Z32" i="4"/>
  <c r="AB32" i="4"/>
  <c r="AC32" i="4" s="1"/>
  <c r="Z31" i="4"/>
  <c r="AB31" i="4"/>
  <c r="AC31" i="4" s="1"/>
  <c r="Z30" i="4"/>
  <c r="AB30" i="4"/>
  <c r="AC30" i="4" s="1"/>
  <c r="Z29" i="4"/>
  <c r="AB29" i="4"/>
  <c r="AC29" i="4" s="1"/>
  <c r="Z28" i="4"/>
  <c r="AB28" i="4"/>
  <c r="AC28" i="4" s="1"/>
  <c r="Z27" i="4"/>
  <c r="AB27" i="4"/>
  <c r="AC27" i="4" s="1"/>
  <c r="Z26" i="4"/>
  <c r="AB26" i="4"/>
  <c r="AC26" i="4" s="1"/>
  <c r="Z25" i="4"/>
  <c r="AB25" i="4"/>
  <c r="AC25" i="4" s="1"/>
  <c r="Z23" i="4"/>
  <c r="AB23" i="4"/>
  <c r="AC23" i="4" s="1"/>
  <c r="Z22" i="4"/>
  <c r="AB22" i="4"/>
  <c r="AC22" i="4" s="1"/>
  <c r="Z21" i="4"/>
  <c r="AB21" i="4"/>
  <c r="AC21" i="4" s="1"/>
  <c r="Z20" i="4"/>
  <c r="AB20" i="4"/>
  <c r="AC20" i="4" s="1"/>
  <c r="Z19" i="4"/>
  <c r="AB19" i="4"/>
  <c r="AC19" i="4" s="1"/>
  <c r="Z18" i="4"/>
  <c r="AB18" i="4"/>
  <c r="AC18" i="4" s="1"/>
  <c r="Z17" i="4"/>
  <c r="AB17" i="4"/>
  <c r="AC17" i="4" s="1"/>
  <c r="Z16" i="4"/>
  <c r="AB16" i="4"/>
  <c r="AC16" i="4" s="1"/>
  <c r="Z15" i="4"/>
  <c r="AB15" i="4"/>
  <c r="AC15" i="4" s="1"/>
  <c r="Z14" i="4"/>
  <c r="AB14" i="4"/>
  <c r="AC14" i="4" s="1"/>
  <c r="Z13" i="4"/>
  <c r="AB13" i="4"/>
  <c r="AC13" i="4" s="1"/>
  <c r="Z12" i="4"/>
  <c r="AB12" i="4"/>
  <c r="AC12" i="4" s="1"/>
  <c r="Z11" i="4"/>
  <c r="AB11" i="4"/>
  <c r="AC11" i="4" s="1"/>
  <c r="Z10" i="4"/>
  <c r="AB10" i="4"/>
  <c r="AC10" i="4" s="1"/>
  <c r="Z9" i="4"/>
  <c r="AB9" i="4"/>
  <c r="AC9" i="4" s="1"/>
  <c r="Z8" i="4"/>
  <c r="AB8" i="4"/>
  <c r="AC8" i="4" s="1"/>
  <c r="Z7" i="4"/>
  <c r="AA7" i="4" s="1"/>
  <c r="AB7" i="4"/>
  <c r="AC7" i="4" s="1"/>
  <c r="F42" i="4"/>
  <c r="C6" i="3"/>
  <c r="G18" i="3"/>
  <c r="F42" i="10"/>
  <c r="I18" i="3"/>
  <c r="J17" i="3" l="1"/>
  <c r="K37" i="15"/>
  <c r="J16" i="3"/>
  <c r="K37" i="14"/>
  <c r="J15" i="3"/>
  <c r="K37" i="13"/>
  <c r="J14" i="3"/>
  <c r="K37" i="12"/>
  <c r="J13" i="3"/>
  <c r="K37" i="11"/>
  <c r="J12" i="3"/>
  <c r="K37" i="10"/>
  <c r="J11" i="3"/>
  <c r="K37" i="9"/>
  <c r="J10" i="3"/>
  <c r="K37" i="8"/>
  <c r="J9" i="3"/>
  <c r="K37" i="7"/>
  <c r="K37" i="6"/>
  <c r="J8" i="3"/>
  <c r="J7" i="3"/>
  <c r="K37" i="5"/>
  <c r="K37" i="4"/>
  <c r="J6" i="3"/>
  <c r="AA8" i="4"/>
  <c r="AA9" i="4" s="1"/>
  <c r="AA10" i="4" s="1"/>
  <c r="AA11" i="4" s="1"/>
  <c r="AA12" i="4" s="1"/>
  <c r="AA13" i="4" s="1"/>
  <c r="AA14" i="4" s="1"/>
  <c r="AA15" i="4" s="1"/>
  <c r="AA16" i="4" s="1"/>
  <c r="AA17" i="4" s="1"/>
  <c r="AA18" i="4" s="1"/>
  <c r="AA19" i="4" s="1"/>
  <c r="AA20" i="4" s="1"/>
  <c r="AA21" i="4" s="1"/>
  <c r="AA22" i="4" s="1"/>
  <c r="AA23" i="4" s="1"/>
  <c r="AA24" i="4" s="1"/>
  <c r="AA25" i="4" s="1"/>
  <c r="AA26" i="4" s="1"/>
  <c r="AA27" i="4" s="1"/>
  <c r="AA28" i="4" s="1"/>
  <c r="AA29" i="4" s="1"/>
  <c r="AA30" i="4" s="1"/>
  <c r="AA31" i="4" s="1"/>
  <c r="AA32" i="4" s="1"/>
  <c r="AA33" i="4" s="1"/>
  <c r="AA34" i="4" s="1"/>
  <c r="AA35" i="4" s="1"/>
  <c r="AA36" i="4" s="1"/>
  <c r="AA6" i="5" s="1"/>
  <c r="AA7" i="5" s="1"/>
  <c r="AA8" i="5" s="1"/>
  <c r="AA9" i="5" s="1"/>
  <c r="AA10" i="5" s="1"/>
  <c r="AA11" i="5" s="1"/>
  <c r="AA12" i="5" s="1"/>
  <c r="AA13" i="5" s="1"/>
  <c r="AA14" i="5" s="1"/>
  <c r="AA15" i="5" s="1"/>
  <c r="AA16" i="5" s="1"/>
  <c r="AA17" i="5" s="1"/>
  <c r="AA18" i="5" s="1"/>
  <c r="AA19" i="5" s="1"/>
  <c r="AA20" i="5" s="1"/>
  <c r="AA21" i="5" s="1"/>
  <c r="AA22" i="5" s="1"/>
  <c r="AA23" i="5" s="1"/>
  <c r="AA24" i="5" s="1"/>
  <c r="AA25" i="5" s="1"/>
  <c r="AA26" i="5" s="1"/>
  <c r="AA27" i="5" s="1"/>
  <c r="AA28" i="5" s="1"/>
  <c r="AA29" i="5" s="1"/>
  <c r="AA30" i="5" s="1"/>
  <c r="AA31" i="5" s="1"/>
  <c r="AA32" i="5" s="1"/>
  <c r="AA33" i="5" s="1"/>
  <c r="AA34" i="5" s="1"/>
  <c r="AA35" i="5" s="1"/>
  <c r="AA36" i="5" s="1"/>
  <c r="AA6" i="6" s="1"/>
  <c r="AA7" i="6" s="1"/>
  <c r="AA8" i="6" s="1"/>
  <c r="AA9" i="6" s="1"/>
  <c r="AA10" i="6" s="1"/>
  <c r="AA11" i="6" s="1"/>
  <c r="AA12" i="6" s="1"/>
  <c r="AA13" i="6" s="1"/>
  <c r="AA14" i="6" s="1"/>
  <c r="AA15" i="6" s="1"/>
  <c r="AA16" i="6" s="1"/>
  <c r="AA17" i="6" s="1"/>
  <c r="AA18" i="6" s="1"/>
  <c r="AA19" i="6" s="1"/>
  <c r="AA20" i="6" s="1"/>
  <c r="AA21" i="6" s="1"/>
  <c r="AA22" i="6" s="1"/>
  <c r="AA23" i="6" s="1"/>
  <c r="AA24" i="6" s="1"/>
  <c r="AA25" i="6" s="1"/>
  <c r="AA26" i="6" s="1"/>
  <c r="AA27" i="6" s="1"/>
  <c r="AA28" i="6" s="1"/>
  <c r="AA29" i="6" s="1"/>
  <c r="AA30" i="6" s="1"/>
  <c r="AA31" i="6" s="1"/>
  <c r="AA32" i="6" s="1"/>
  <c r="AA33" i="6" s="1"/>
  <c r="AA34" i="6" s="1"/>
  <c r="AA35" i="6" s="1"/>
  <c r="AA36" i="6" s="1"/>
  <c r="AA6" i="7" s="1"/>
  <c r="AA7" i="7" s="1"/>
  <c r="AA8" i="7" s="1"/>
  <c r="AA9" i="7" s="1"/>
  <c r="AA10" i="7" s="1"/>
  <c r="AA11" i="7" s="1"/>
  <c r="AA12" i="7" s="1"/>
  <c r="AA13" i="7" s="1"/>
  <c r="AA14" i="7" s="1"/>
  <c r="AA15" i="7" s="1"/>
  <c r="AA16" i="7" s="1"/>
  <c r="AA17" i="7" s="1"/>
  <c r="AA18" i="7" s="1"/>
  <c r="AA19" i="7" s="1"/>
  <c r="AA20" i="7" s="1"/>
  <c r="AA21" i="7" s="1"/>
  <c r="AA22" i="7" s="1"/>
  <c r="AA23" i="7" s="1"/>
  <c r="AA24" i="7" s="1"/>
  <c r="AA25" i="7" s="1"/>
  <c r="AA26" i="7" s="1"/>
  <c r="AA27" i="7" s="1"/>
  <c r="AA28" i="7" s="1"/>
  <c r="AA29" i="7" s="1"/>
  <c r="AA30" i="7" s="1"/>
  <c r="AA31" i="7" s="1"/>
  <c r="AA32" i="7" s="1"/>
  <c r="AA33" i="7" s="1"/>
  <c r="AA34" i="7" s="1"/>
  <c r="AA35" i="7" s="1"/>
  <c r="AA36" i="7" s="1"/>
  <c r="AA6" i="8" s="1"/>
  <c r="AA7" i="8" s="1"/>
  <c r="AA8" i="8" s="1"/>
  <c r="AA9" i="8" s="1"/>
  <c r="AA10" i="8" s="1"/>
  <c r="AA11" i="8" s="1"/>
  <c r="AA12" i="8" s="1"/>
  <c r="AA13" i="8" s="1"/>
  <c r="AA14" i="8" s="1"/>
  <c r="AA15" i="8" s="1"/>
  <c r="AA16" i="8" s="1"/>
  <c r="AA17" i="8" s="1"/>
  <c r="AA18" i="8" s="1"/>
  <c r="AA19" i="8" s="1"/>
  <c r="AA20" i="8" s="1"/>
  <c r="AA21" i="8" s="1"/>
  <c r="AA22" i="8" s="1"/>
  <c r="AA23" i="8" s="1"/>
  <c r="AA24" i="8" s="1"/>
  <c r="AA25" i="8" s="1"/>
  <c r="AA26" i="8" s="1"/>
  <c r="AA27" i="8" s="1"/>
  <c r="AA28" i="8" s="1"/>
  <c r="AA29" i="8" s="1"/>
  <c r="AA30" i="8" s="1"/>
  <c r="AA31" i="8" s="1"/>
  <c r="AA32" i="8" s="1"/>
  <c r="AA33" i="8" s="1"/>
  <c r="AA34" i="8" s="1"/>
  <c r="AA35" i="8" s="1"/>
  <c r="AA36" i="8" s="1"/>
  <c r="AA6" i="9" s="1"/>
  <c r="AA7" i="9" s="1"/>
  <c r="AA8" i="9" s="1"/>
  <c r="AA9" i="9" s="1"/>
  <c r="AA10" i="9" s="1"/>
  <c r="AA11" i="9" s="1"/>
  <c r="AA12" i="9" s="1"/>
  <c r="AA13" i="9" s="1"/>
  <c r="AA14" i="9" s="1"/>
  <c r="AA15" i="9" s="1"/>
  <c r="AA16" i="9" s="1"/>
  <c r="AA17" i="9" s="1"/>
  <c r="AA18" i="9" s="1"/>
  <c r="AA19" i="9" s="1"/>
  <c r="AA20" i="9" s="1"/>
  <c r="AA21" i="9" s="1"/>
  <c r="AA22" i="9" s="1"/>
  <c r="AA23" i="9" s="1"/>
  <c r="AA24" i="9" s="1"/>
  <c r="AA25" i="9" s="1"/>
  <c r="AA26" i="9" s="1"/>
  <c r="AA27" i="9" s="1"/>
  <c r="AA28" i="9" s="1"/>
  <c r="AA29" i="9" s="1"/>
  <c r="AA30" i="9" s="1"/>
  <c r="AA31" i="9" s="1"/>
  <c r="AA32" i="9" s="1"/>
  <c r="AA33" i="9" s="1"/>
  <c r="AA34" i="9" s="1"/>
  <c r="AA35" i="9" s="1"/>
  <c r="AA36" i="9" s="1"/>
  <c r="AA6" i="10" s="1"/>
  <c r="AA7" i="10" s="1"/>
  <c r="AA8" i="10" s="1"/>
  <c r="AA9" i="10" s="1"/>
  <c r="AA10" i="10" s="1"/>
  <c r="AA11" i="10" s="1"/>
  <c r="AA12" i="10" s="1"/>
  <c r="AA13" i="10" s="1"/>
  <c r="AA14" i="10" s="1"/>
  <c r="AA15" i="10" s="1"/>
  <c r="AA16" i="10" s="1"/>
  <c r="AA17" i="10" s="1"/>
  <c r="AA18" i="10" s="1"/>
  <c r="AA19" i="10" s="1"/>
  <c r="AA20" i="10" s="1"/>
  <c r="AA21" i="10" s="1"/>
  <c r="AA22" i="10" s="1"/>
  <c r="AA23" i="10" s="1"/>
  <c r="AA24" i="10" s="1"/>
  <c r="AA25" i="10" s="1"/>
  <c r="AA26" i="10" s="1"/>
  <c r="AA27" i="10" s="1"/>
  <c r="AA28" i="10" s="1"/>
  <c r="AA29" i="10" s="1"/>
  <c r="AA30" i="10" s="1"/>
  <c r="AA31" i="10" s="1"/>
  <c r="AA32" i="10" s="1"/>
  <c r="AA33" i="10" s="1"/>
  <c r="AA34" i="10" s="1"/>
  <c r="AA35" i="10" s="1"/>
  <c r="AA36" i="10" s="1"/>
  <c r="AA6" i="11" s="1"/>
  <c r="AA7" i="11" s="1"/>
  <c r="AA8" i="11" s="1"/>
  <c r="AA9" i="11" s="1"/>
  <c r="AA10" i="11" s="1"/>
  <c r="AA11" i="11" s="1"/>
  <c r="AA12" i="11" s="1"/>
  <c r="AA13" i="11" s="1"/>
  <c r="AA14" i="11" s="1"/>
  <c r="AA15" i="11" s="1"/>
  <c r="AA16" i="11" s="1"/>
  <c r="AA17" i="11" s="1"/>
  <c r="AA18" i="11" s="1"/>
  <c r="AA19" i="11" s="1"/>
  <c r="AA20" i="11" s="1"/>
  <c r="AA21" i="11" s="1"/>
  <c r="AA22" i="11" s="1"/>
  <c r="AA23" i="11" s="1"/>
  <c r="AA24" i="11" s="1"/>
  <c r="AA25" i="11" s="1"/>
  <c r="AA26" i="11" s="1"/>
  <c r="AA27" i="11" s="1"/>
  <c r="AA28" i="11" s="1"/>
  <c r="AA29" i="11" s="1"/>
  <c r="AA30" i="11" s="1"/>
  <c r="AA31" i="11" s="1"/>
  <c r="AA32" i="11" s="1"/>
  <c r="AA33" i="11" s="1"/>
  <c r="AA34" i="11" s="1"/>
  <c r="AA35" i="11" s="1"/>
  <c r="AA36" i="11" s="1"/>
  <c r="AA6" i="12" s="1"/>
  <c r="AA7" i="12" s="1"/>
  <c r="AA8" i="12" s="1"/>
  <c r="AA9" i="12" s="1"/>
  <c r="AA10" i="12" s="1"/>
  <c r="AA11" i="12" s="1"/>
  <c r="AA12" i="12" s="1"/>
  <c r="AA13" i="12" s="1"/>
  <c r="AA14" i="12" s="1"/>
  <c r="AA15" i="12" s="1"/>
  <c r="AA16" i="12" s="1"/>
  <c r="AA17" i="12" s="1"/>
  <c r="AA18" i="12" s="1"/>
  <c r="AA19" i="12" s="1"/>
  <c r="AA20" i="12" s="1"/>
  <c r="AA21" i="12" s="1"/>
  <c r="AA22" i="12" s="1"/>
  <c r="AA23" i="12" s="1"/>
  <c r="AA24" i="12" s="1"/>
  <c r="AA25" i="12" s="1"/>
  <c r="AA26" i="12" s="1"/>
  <c r="AA27" i="12" s="1"/>
  <c r="AA28" i="12" s="1"/>
  <c r="AA29" i="12" s="1"/>
  <c r="AA30" i="12" s="1"/>
  <c r="AA31" i="12" s="1"/>
  <c r="AA32" i="12" s="1"/>
  <c r="AA33" i="12" s="1"/>
  <c r="AA34" i="12" s="1"/>
  <c r="AA35" i="12" s="1"/>
  <c r="AA36" i="12" s="1"/>
  <c r="AA6" i="13" s="1"/>
  <c r="AA7" i="13" s="1"/>
  <c r="AA8" i="13" s="1"/>
  <c r="AA9" i="13" s="1"/>
  <c r="AA10" i="13" s="1"/>
  <c r="AA11" i="13" s="1"/>
  <c r="AA12" i="13" s="1"/>
  <c r="AA13" i="13" s="1"/>
  <c r="AA14" i="13" s="1"/>
  <c r="AA15" i="13" s="1"/>
  <c r="AA16" i="13" s="1"/>
  <c r="AA17" i="13" s="1"/>
  <c r="AA18" i="13" s="1"/>
  <c r="AA19" i="13" s="1"/>
  <c r="AA20" i="13" s="1"/>
  <c r="AA21" i="13" s="1"/>
  <c r="AA22" i="13" s="1"/>
  <c r="AA23" i="13" s="1"/>
  <c r="AA24" i="13" s="1"/>
  <c r="AA25" i="13" s="1"/>
  <c r="AA26" i="13" s="1"/>
  <c r="AA27" i="13" s="1"/>
  <c r="AA28" i="13" s="1"/>
  <c r="AA29" i="13" s="1"/>
  <c r="AA30" i="13" s="1"/>
  <c r="AA31" i="13" s="1"/>
  <c r="AA32" i="13" s="1"/>
  <c r="AA33" i="13" s="1"/>
  <c r="AA34" i="13" s="1"/>
  <c r="AA35" i="13" s="1"/>
  <c r="AA36" i="13" s="1"/>
  <c r="AA6" i="14" s="1"/>
  <c r="AA7" i="14" s="1"/>
  <c r="AA8" i="14" s="1"/>
  <c r="AA9" i="14" s="1"/>
  <c r="AA10" i="14" s="1"/>
  <c r="AA11" i="14" s="1"/>
  <c r="AA12" i="14" s="1"/>
  <c r="AA13" i="14" s="1"/>
  <c r="AA14" i="14" s="1"/>
  <c r="AA15" i="14" s="1"/>
  <c r="AA16" i="14" s="1"/>
  <c r="AA17" i="14" s="1"/>
  <c r="AA18" i="14" s="1"/>
  <c r="AA19" i="14" s="1"/>
  <c r="AA20" i="14" s="1"/>
  <c r="AA21" i="14" s="1"/>
  <c r="AA22" i="14" s="1"/>
  <c r="AA23" i="14" s="1"/>
  <c r="AA24" i="14" s="1"/>
  <c r="AA25" i="14" s="1"/>
  <c r="AA26" i="14" s="1"/>
  <c r="AA27" i="14" s="1"/>
  <c r="AA28" i="14" s="1"/>
  <c r="AA29" i="14" s="1"/>
  <c r="AA30" i="14" s="1"/>
  <c r="AA31" i="14" s="1"/>
  <c r="AA32" i="14" s="1"/>
  <c r="AA33" i="14" s="1"/>
  <c r="AA34" i="14" s="1"/>
  <c r="AA35" i="14" s="1"/>
  <c r="AA36" i="14" s="1"/>
  <c r="AA6" i="15" s="1"/>
  <c r="AA7" i="15" s="1"/>
  <c r="AA8" i="15" s="1"/>
  <c r="AA9" i="15" s="1"/>
  <c r="AA10" i="15" s="1"/>
  <c r="AA11" i="15" s="1"/>
  <c r="AA12" i="15" s="1"/>
  <c r="AA13" i="15" s="1"/>
  <c r="AA14" i="15" s="1"/>
  <c r="AA15" i="15" s="1"/>
  <c r="AA16" i="15" s="1"/>
  <c r="AA17" i="15" s="1"/>
  <c r="AA18" i="15" s="1"/>
  <c r="AA19" i="15" s="1"/>
  <c r="AA20" i="15" s="1"/>
  <c r="AA21" i="15" s="1"/>
  <c r="AA22" i="15" s="1"/>
  <c r="AA23" i="15" s="1"/>
  <c r="AA24" i="15" s="1"/>
  <c r="AA25" i="15" s="1"/>
  <c r="AA26" i="15" s="1"/>
  <c r="AA27" i="15" s="1"/>
  <c r="AA28" i="15" s="1"/>
  <c r="AA29" i="15" s="1"/>
  <c r="AA30" i="15" s="1"/>
  <c r="AA31" i="15" s="1"/>
  <c r="AA32" i="15" s="1"/>
  <c r="AA33" i="15" s="1"/>
  <c r="AA34" i="15" s="1"/>
  <c r="AA35" i="15" s="1"/>
  <c r="AA36" i="15" s="1"/>
  <c r="C18" i="3"/>
  <c r="X16" i="16"/>
  <c r="X17" i="16" l="1"/>
  <c r="X18" i="16"/>
  <c r="B3" i="16"/>
  <c r="J18" i="3"/>
  <c r="B8" i="16" l="1"/>
  <c r="T8" i="16" s="1"/>
  <c r="B9" i="16"/>
  <c r="B10" i="16"/>
  <c r="T10" i="16" s="1"/>
  <c r="B12" i="16"/>
  <c r="T12" i="16" s="1"/>
  <c r="B13" i="16"/>
  <c r="B14" i="16"/>
  <c r="T14" i="16" s="1"/>
  <c r="B15" i="16"/>
  <c r="T15" i="16" s="1"/>
  <c r="N6" i="8" l="1"/>
  <c r="N9" i="10"/>
  <c r="N12" i="10"/>
  <c r="N22" i="12"/>
  <c r="N29" i="12"/>
  <c r="N35" i="12"/>
  <c r="N22" i="13"/>
  <c r="N31" i="13"/>
  <c r="N18" i="14"/>
  <c r="N29" i="14"/>
  <c r="N33" i="14"/>
  <c r="N16" i="15"/>
  <c r="N6" i="4"/>
  <c r="N7" i="4"/>
  <c r="N8" i="4"/>
  <c r="N9" i="4"/>
  <c r="N10" i="4"/>
  <c r="N11" i="4"/>
  <c r="N12" i="4"/>
  <c r="N13" i="4"/>
  <c r="N14" i="4"/>
  <c r="N15" i="4"/>
  <c r="N16" i="4"/>
  <c r="N17" i="4"/>
  <c r="N18" i="4"/>
  <c r="N19" i="4"/>
  <c r="N20" i="4"/>
  <c r="N21" i="4"/>
  <c r="N22" i="4"/>
  <c r="N23" i="4"/>
  <c r="N25" i="4"/>
  <c r="N26" i="4"/>
  <c r="N27" i="4"/>
  <c r="N28" i="4"/>
  <c r="N16" i="12"/>
  <c r="N17" i="12"/>
  <c r="N19" i="12"/>
  <c r="N20" i="12"/>
  <c r="N30" i="12"/>
  <c r="N7" i="13"/>
  <c r="N15" i="13"/>
  <c r="N18" i="13"/>
  <c r="N23" i="13"/>
  <c r="N24" i="13"/>
  <c r="N36" i="13"/>
  <c r="N6" i="14"/>
  <c r="N10" i="14"/>
  <c r="N15" i="14"/>
  <c r="N16" i="14"/>
  <c r="N20" i="14"/>
  <c r="N24" i="14"/>
  <c r="N26" i="14"/>
  <c r="N28" i="14"/>
  <c r="N31" i="14"/>
  <c r="N34" i="14"/>
  <c r="N35" i="14"/>
  <c r="N7" i="15"/>
  <c r="N15" i="15"/>
  <c r="N29" i="4"/>
  <c r="N30" i="4"/>
  <c r="N31" i="4"/>
  <c r="N32" i="4"/>
  <c r="N33" i="4"/>
  <c r="N35" i="4"/>
  <c r="N36" i="4"/>
  <c r="N6" i="5"/>
  <c r="N7" i="5"/>
  <c r="N8" i="5"/>
  <c r="N9" i="5"/>
  <c r="N10" i="5"/>
  <c r="N11" i="5"/>
  <c r="N12" i="5"/>
  <c r="N13" i="5"/>
  <c r="N14" i="5"/>
  <c r="N15" i="5"/>
  <c r="N16" i="5"/>
  <c r="N17" i="5"/>
  <c r="N18" i="5"/>
  <c r="N19" i="5"/>
  <c r="N20" i="5"/>
  <c r="N21" i="5"/>
  <c r="N11" i="10"/>
  <c r="N13" i="10"/>
  <c r="N15" i="10"/>
  <c r="N15" i="12"/>
  <c r="N18" i="12"/>
  <c r="N21" i="12"/>
  <c r="N23" i="12"/>
  <c r="N8" i="13"/>
  <c r="N16" i="13"/>
  <c r="N17" i="13"/>
  <c r="N20" i="13"/>
  <c r="N28" i="13"/>
  <c r="N32" i="13"/>
  <c r="N7" i="14"/>
  <c r="N21" i="14"/>
  <c r="N23" i="14"/>
  <c r="N25" i="14"/>
  <c r="N30" i="14"/>
  <c r="N32" i="14"/>
  <c r="N22" i="5"/>
  <c r="N23" i="5"/>
  <c r="N24" i="5"/>
  <c r="N25" i="5"/>
  <c r="N26" i="5"/>
  <c r="N27" i="5"/>
  <c r="N28" i="5"/>
  <c r="N29" i="5"/>
  <c r="N30" i="5"/>
  <c r="N31" i="5"/>
  <c r="N32" i="5"/>
  <c r="N33" i="5"/>
  <c r="N6" i="6"/>
  <c r="N7" i="6"/>
  <c r="N8" i="6"/>
  <c r="N10" i="6"/>
  <c r="N11" i="6"/>
  <c r="N12" i="6"/>
  <c r="N13" i="6"/>
  <c r="N9" i="13"/>
  <c r="N10" i="13"/>
  <c r="N12" i="13"/>
  <c r="N14" i="13"/>
  <c r="N14" i="6"/>
  <c r="N23" i="6"/>
  <c r="N34" i="6"/>
  <c r="N35" i="6"/>
  <c r="N36" i="6"/>
  <c r="N6" i="7"/>
  <c r="N35" i="7"/>
  <c r="N14" i="12"/>
  <c r="N24" i="12"/>
  <c r="N25" i="12"/>
  <c r="N26" i="12"/>
  <c r="N27" i="12"/>
  <c r="N28" i="12"/>
  <c r="N19" i="13"/>
  <c r="N15" i="6"/>
  <c r="N16" i="6"/>
  <c r="N17" i="6"/>
  <c r="N18" i="6"/>
  <c r="N19" i="6"/>
  <c r="N20" i="6"/>
  <c r="N21" i="6"/>
  <c r="N22" i="6"/>
  <c r="N24" i="6"/>
  <c r="N25" i="6"/>
  <c r="N26" i="6"/>
  <c r="N27" i="6"/>
  <c r="N28" i="6"/>
  <c r="N29" i="6"/>
  <c r="N30" i="6"/>
  <c r="N31" i="6"/>
  <c r="N32" i="6"/>
  <c r="N33" i="6"/>
  <c r="N7" i="7"/>
  <c r="N8" i="7"/>
  <c r="N9" i="7"/>
  <c r="N10" i="7"/>
  <c r="N11" i="7"/>
  <c r="N12" i="7"/>
  <c r="N13" i="7"/>
  <c r="N14" i="7"/>
  <c r="N15" i="7"/>
  <c r="N16" i="7"/>
  <c r="N17" i="7"/>
  <c r="N18" i="7"/>
  <c r="N19" i="7"/>
  <c r="N20" i="7"/>
  <c r="N21" i="7"/>
  <c r="N22" i="7"/>
  <c r="N23" i="7"/>
  <c r="N24" i="7"/>
  <c r="N25" i="7"/>
  <c r="N27" i="7"/>
  <c r="N28" i="7"/>
  <c r="N29" i="7"/>
  <c r="N30" i="7"/>
  <c r="N33" i="7"/>
  <c r="N7" i="8"/>
  <c r="N11" i="8"/>
  <c r="N21" i="8"/>
  <c r="N22" i="8"/>
  <c r="N23" i="8"/>
  <c r="N24" i="8"/>
  <c r="N25" i="8"/>
  <c r="N27" i="8"/>
  <c r="N28" i="8"/>
  <c r="N29" i="8"/>
  <c r="N30" i="8"/>
  <c r="N31" i="8"/>
  <c r="N32" i="8"/>
  <c r="N33" i="8"/>
  <c r="N34" i="8"/>
  <c r="N35" i="8"/>
  <c r="N36" i="8"/>
  <c r="N6" i="9"/>
  <c r="N7" i="9"/>
  <c r="N8" i="9"/>
  <c r="N9" i="9"/>
  <c r="N10" i="9"/>
  <c r="N11" i="9"/>
  <c r="N12" i="9"/>
  <c r="N13" i="9"/>
  <c r="N14" i="9"/>
  <c r="N15" i="9"/>
  <c r="N8" i="8"/>
  <c r="N9" i="8"/>
  <c r="N10" i="8"/>
  <c r="N12" i="8"/>
  <c r="N13" i="8"/>
  <c r="N14" i="8"/>
  <c r="N15" i="8"/>
  <c r="N16" i="8"/>
  <c r="N17" i="8"/>
  <c r="N18" i="8"/>
  <c r="N19" i="8"/>
  <c r="N20" i="8"/>
  <c r="N26" i="8"/>
  <c r="N16" i="9"/>
  <c r="N17" i="9"/>
  <c r="N18" i="9"/>
  <c r="N19" i="9"/>
  <c r="N20" i="9"/>
  <c r="N21" i="9"/>
  <c r="N22" i="9"/>
  <c r="N23" i="9"/>
  <c r="N24" i="9"/>
  <c r="N25" i="9"/>
  <c r="N26" i="9"/>
  <c r="N27" i="9"/>
  <c r="N28" i="9"/>
  <c r="N29" i="9"/>
  <c r="N30" i="9"/>
  <c r="N31" i="9"/>
  <c r="N32" i="9"/>
  <c r="N33" i="9"/>
  <c r="N34" i="9"/>
  <c r="N35" i="9"/>
  <c r="N6" i="10"/>
  <c r="N7" i="10"/>
  <c r="N20" i="10"/>
  <c r="N24" i="10"/>
  <c r="N25" i="10"/>
  <c r="N26" i="10"/>
  <c r="N27" i="10"/>
  <c r="N28" i="10"/>
  <c r="N29" i="10"/>
  <c r="N32" i="10"/>
  <c r="N34" i="10"/>
  <c r="N35" i="10"/>
  <c r="N36" i="10"/>
  <c r="N8" i="11"/>
  <c r="N9" i="11"/>
  <c r="N14" i="11"/>
  <c r="N15" i="11"/>
  <c r="N16" i="11"/>
  <c r="N17" i="11"/>
  <c r="N18" i="11"/>
  <c r="N19" i="11"/>
  <c r="N20" i="11"/>
  <c r="N21" i="11"/>
  <c r="N22" i="11"/>
  <c r="N31" i="7"/>
  <c r="N32" i="7"/>
  <c r="N14" i="10"/>
  <c r="N17" i="10"/>
  <c r="N18" i="10"/>
  <c r="N19" i="10"/>
  <c r="N21" i="10"/>
  <c r="N22" i="10"/>
  <c r="N23" i="10"/>
  <c r="N30" i="10"/>
  <c r="N31" i="10"/>
  <c r="N33" i="10"/>
  <c r="N6" i="11"/>
  <c r="N7" i="11"/>
  <c r="N10" i="11"/>
  <c r="N11" i="11"/>
  <c r="N12" i="11"/>
  <c r="N13" i="11"/>
  <c r="N23" i="11"/>
  <c r="N24" i="11"/>
  <c r="N25" i="11"/>
  <c r="N26" i="11"/>
  <c r="N27" i="11"/>
  <c r="N28" i="11"/>
  <c r="N29" i="11"/>
  <c r="N30" i="11"/>
  <c r="N31" i="11"/>
  <c r="N32" i="11"/>
  <c r="N33" i="11"/>
  <c r="N34" i="11"/>
  <c r="N35" i="11"/>
  <c r="N36" i="11"/>
  <c r="N6" i="12"/>
  <c r="N7" i="12"/>
  <c r="N8" i="12"/>
  <c r="N9" i="12"/>
  <c r="N10" i="12"/>
  <c r="N11" i="12"/>
  <c r="N12" i="12"/>
  <c r="N13" i="12"/>
  <c r="N34" i="7"/>
  <c r="N8" i="10"/>
  <c r="N10" i="10"/>
  <c r="N16" i="10"/>
  <c r="N31" i="12"/>
  <c r="N32" i="12"/>
  <c r="N33" i="12"/>
  <c r="N34" i="12"/>
  <c r="N11" i="13"/>
  <c r="N13" i="13"/>
  <c r="N21" i="13"/>
  <c r="N25" i="13"/>
  <c r="N26" i="13"/>
  <c r="N27" i="13"/>
  <c r="N29" i="13"/>
  <c r="N30" i="13"/>
  <c r="N33" i="13"/>
  <c r="N34" i="13"/>
  <c r="N35" i="13"/>
  <c r="N8" i="14"/>
  <c r="N9" i="14"/>
  <c r="N11" i="14"/>
  <c r="N12" i="14"/>
  <c r="N13" i="14"/>
  <c r="N14" i="14"/>
  <c r="N17" i="14"/>
  <c r="N19" i="14"/>
  <c r="N22" i="14"/>
  <c r="N27" i="14"/>
  <c r="N6" i="15"/>
  <c r="N8" i="15"/>
  <c r="N9" i="15"/>
  <c r="N10" i="15"/>
  <c r="N11" i="15"/>
  <c r="N12" i="15"/>
  <c r="N13" i="15"/>
  <c r="N14" i="15"/>
  <c r="N17" i="15"/>
  <c r="N18" i="15"/>
  <c r="N19" i="15"/>
  <c r="N20" i="15"/>
  <c r="N21" i="15"/>
  <c r="N22" i="15"/>
  <c r="N23" i="15"/>
  <c r="N24" i="15"/>
  <c r="N25" i="15"/>
  <c r="N26" i="15"/>
  <c r="N27" i="15"/>
  <c r="N28" i="15"/>
  <c r="N29" i="15"/>
  <c r="N30" i="15"/>
  <c r="N31" i="15"/>
  <c r="N32" i="15"/>
  <c r="N33" i="15"/>
  <c r="N34" i="15"/>
  <c r="N35" i="15"/>
  <c r="N36" i="15"/>
  <c r="N6" i="13"/>
  <c r="N26" i="7"/>
  <c r="N34" i="4"/>
  <c r="N9" i="6"/>
  <c r="N24" i="4"/>
  <c r="P6" i="8" l="1"/>
  <c r="K6" i="8" s="1"/>
  <c r="P9" i="10"/>
  <c r="K9" i="10" s="1"/>
  <c r="P12" i="10"/>
  <c r="K12" i="10" s="1"/>
  <c r="P22" i="12"/>
  <c r="K22" i="12" s="1"/>
  <c r="P29" i="12"/>
  <c r="K29" i="12" s="1"/>
  <c r="P35" i="12"/>
  <c r="K35" i="12" s="1"/>
  <c r="P22" i="13"/>
  <c r="K22" i="13" s="1"/>
  <c r="P31" i="13"/>
  <c r="K31" i="13" s="1"/>
  <c r="P18" i="14"/>
  <c r="K18" i="14" s="1"/>
  <c r="P29" i="14"/>
  <c r="K29" i="14" s="1"/>
  <c r="P33" i="14"/>
  <c r="K33" i="14" s="1"/>
  <c r="P16" i="15"/>
  <c r="K16" i="15" s="1"/>
  <c r="K6" i="4"/>
  <c r="P6" i="4"/>
  <c r="P7" i="4"/>
  <c r="K7" i="4" s="1"/>
  <c r="P8" i="4"/>
  <c r="K8" i="4" s="1"/>
  <c r="K9" i="4"/>
  <c r="P9" i="4"/>
  <c r="P10" i="4"/>
  <c r="K10" i="4" s="1"/>
  <c r="P11" i="4"/>
  <c r="K11" i="4" s="1"/>
  <c r="K12" i="4"/>
  <c r="P12" i="4"/>
  <c r="K13" i="4"/>
  <c r="P13" i="4"/>
  <c r="P14" i="4"/>
  <c r="K14" i="4" s="1"/>
  <c r="K15" i="4"/>
  <c r="P15" i="4"/>
  <c r="K16" i="4"/>
  <c r="P16" i="4"/>
  <c r="P17" i="4"/>
  <c r="K17" i="4" s="1"/>
  <c r="P18" i="4"/>
  <c r="K18" i="4" s="1"/>
  <c r="P19" i="4"/>
  <c r="K19" i="4" s="1"/>
  <c r="P20" i="4"/>
  <c r="K20" i="4" s="1"/>
  <c r="P21" i="4"/>
  <c r="K21" i="4" s="1"/>
  <c r="P22" i="4"/>
  <c r="K22" i="4" s="1"/>
  <c r="P23" i="4"/>
  <c r="K23" i="4" s="1"/>
  <c r="P25" i="4"/>
  <c r="K25" i="4" s="1"/>
  <c r="P26" i="4"/>
  <c r="K26" i="4" s="1"/>
  <c r="P27" i="4"/>
  <c r="K27" i="4" s="1"/>
  <c r="P28" i="4"/>
  <c r="K28" i="4" s="1"/>
  <c r="P16" i="12"/>
  <c r="K16" i="12" s="1"/>
  <c r="P17" i="12"/>
  <c r="K17" i="12" s="1"/>
  <c r="P19" i="12"/>
  <c r="K19" i="12" s="1"/>
  <c r="P20" i="12"/>
  <c r="K20" i="12" s="1"/>
  <c r="P30" i="12"/>
  <c r="K30" i="12" s="1"/>
  <c r="P7" i="13"/>
  <c r="K7" i="13" s="1"/>
  <c r="P15" i="13"/>
  <c r="K15" i="13" s="1"/>
  <c r="P18" i="13"/>
  <c r="K18" i="13" s="1"/>
  <c r="P23" i="13"/>
  <c r="K23" i="13" s="1"/>
  <c r="P24" i="13"/>
  <c r="K24" i="13" s="1"/>
  <c r="P36" i="13"/>
  <c r="K36" i="13" s="1"/>
  <c r="P6" i="14"/>
  <c r="K6" i="14" s="1"/>
  <c r="P10" i="14"/>
  <c r="K10" i="14" s="1"/>
  <c r="P15" i="14"/>
  <c r="K15" i="14" s="1"/>
  <c r="P16" i="14"/>
  <c r="K16" i="14" s="1"/>
  <c r="P20" i="14"/>
  <c r="K20" i="14" s="1"/>
  <c r="P24" i="14"/>
  <c r="K24" i="14" s="1"/>
  <c r="P26" i="14"/>
  <c r="K26" i="14" s="1"/>
  <c r="P28" i="14"/>
  <c r="K28" i="14" s="1"/>
  <c r="P31" i="14"/>
  <c r="K31" i="14" s="1"/>
  <c r="P34" i="14"/>
  <c r="K34" i="14" s="1"/>
  <c r="K35" i="14"/>
  <c r="P35" i="14"/>
  <c r="P7" i="15"/>
  <c r="K7" i="15" s="1"/>
  <c r="P15" i="15"/>
  <c r="K15" i="15" s="1"/>
  <c r="K29" i="4"/>
  <c r="P29" i="4"/>
  <c r="K30" i="4"/>
  <c r="P30" i="4"/>
  <c r="P31" i="4"/>
  <c r="K31" i="4" s="1"/>
  <c r="K32" i="4"/>
  <c r="P32" i="4"/>
  <c r="K33" i="4"/>
  <c r="P33" i="4"/>
  <c r="P35" i="4"/>
  <c r="K35" i="4" s="1"/>
  <c r="K36" i="4"/>
  <c r="P36" i="4"/>
  <c r="K6" i="5"/>
  <c r="P6" i="5"/>
  <c r="K7" i="5"/>
  <c r="P7" i="5"/>
  <c r="P8" i="5"/>
  <c r="K8" i="5" s="1"/>
  <c r="P9" i="5"/>
  <c r="K9" i="5" s="1"/>
  <c r="P10" i="5"/>
  <c r="K10" i="5" s="1"/>
  <c r="P11" i="5"/>
  <c r="K11" i="5" s="1"/>
  <c r="P12" i="5"/>
  <c r="K12" i="5" s="1"/>
  <c r="P13" i="5"/>
  <c r="K13" i="5" s="1"/>
  <c r="P14" i="5"/>
  <c r="K14" i="5" s="1"/>
  <c r="P15" i="5"/>
  <c r="K15" i="5" s="1"/>
  <c r="P16" i="5"/>
  <c r="K16" i="5" s="1"/>
  <c r="P17" i="5"/>
  <c r="K17" i="5" s="1"/>
  <c r="P18" i="5"/>
  <c r="K18" i="5" s="1"/>
  <c r="P19" i="5"/>
  <c r="K19" i="5" s="1"/>
  <c r="P20" i="5"/>
  <c r="K20" i="5" s="1"/>
  <c r="P21" i="5"/>
  <c r="K21" i="5" s="1"/>
  <c r="P11" i="10"/>
  <c r="K11" i="10" s="1"/>
  <c r="P13" i="10"/>
  <c r="K13" i="10" s="1"/>
  <c r="P15" i="10"/>
  <c r="K15" i="10" s="1"/>
  <c r="P15" i="12"/>
  <c r="K15" i="12" s="1"/>
  <c r="P18" i="12"/>
  <c r="K18" i="12" s="1"/>
  <c r="P21" i="12"/>
  <c r="K21" i="12" s="1"/>
  <c r="P23" i="12"/>
  <c r="K23" i="12" s="1"/>
  <c r="P8" i="13"/>
  <c r="K8" i="13" s="1"/>
  <c r="P16" i="13"/>
  <c r="K16" i="13" s="1"/>
  <c r="P17" i="13"/>
  <c r="K17" i="13" s="1"/>
  <c r="P20" i="13"/>
  <c r="K20" i="13" s="1"/>
  <c r="P28" i="13"/>
  <c r="K28" i="13" s="1"/>
  <c r="P32" i="13"/>
  <c r="K32" i="13" s="1"/>
  <c r="P7" i="14"/>
  <c r="K7" i="14" s="1"/>
  <c r="P21" i="14"/>
  <c r="K21" i="14" s="1"/>
  <c r="P23" i="14"/>
  <c r="K23" i="14" s="1"/>
  <c r="P25" i="14"/>
  <c r="K25" i="14" s="1"/>
  <c r="P30" i="14"/>
  <c r="K30" i="14" s="1"/>
  <c r="P32" i="14"/>
  <c r="K32" i="14" s="1"/>
  <c r="P22" i="5"/>
  <c r="K22" i="5" s="1"/>
  <c r="P23" i="5"/>
  <c r="K23" i="5" s="1"/>
  <c r="P24" i="5"/>
  <c r="K24" i="5" s="1"/>
  <c r="P25" i="5"/>
  <c r="K25" i="5" s="1"/>
  <c r="P26" i="5"/>
  <c r="K26" i="5" s="1"/>
  <c r="P27" i="5"/>
  <c r="K27" i="5" s="1"/>
  <c r="P28" i="5"/>
  <c r="K28" i="5" s="1"/>
  <c r="P29" i="5"/>
  <c r="K29" i="5" s="1"/>
  <c r="P30" i="5"/>
  <c r="K30" i="5" s="1"/>
  <c r="P31" i="5"/>
  <c r="K31" i="5" s="1"/>
  <c r="P32" i="5"/>
  <c r="K32" i="5" s="1"/>
  <c r="P33" i="5"/>
  <c r="K33" i="5" s="1"/>
  <c r="K6" i="6"/>
  <c r="P6" i="6"/>
  <c r="P7" i="6"/>
  <c r="K7" i="6" s="1"/>
  <c r="P8" i="6"/>
  <c r="K8" i="6" s="1"/>
  <c r="P10" i="6"/>
  <c r="K10" i="6" s="1"/>
  <c r="P11" i="6"/>
  <c r="K11" i="6" s="1"/>
  <c r="P12" i="6"/>
  <c r="K12" i="6" s="1"/>
  <c r="P13" i="6"/>
  <c r="K13" i="6" s="1"/>
  <c r="P9" i="13"/>
  <c r="K9" i="13" s="1"/>
  <c r="P10" i="13"/>
  <c r="K10" i="13" s="1"/>
  <c r="P12" i="13"/>
  <c r="K12" i="13" s="1"/>
  <c r="P14" i="13"/>
  <c r="K14" i="13" s="1"/>
  <c r="P14" i="6"/>
  <c r="K14" i="6" s="1"/>
  <c r="P23" i="6"/>
  <c r="K23" i="6" s="1"/>
  <c r="P34" i="6"/>
  <c r="K34" i="6" s="1"/>
  <c r="P35" i="6"/>
  <c r="K35" i="6" s="1"/>
  <c r="P36" i="6"/>
  <c r="K36" i="6" s="1"/>
  <c r="P6" i="7"/>
  <c r="K6" i="7" s="1"/>
  <c r="P35" i="7"/>
  <c r="K35" i="7" s="1"/>
  <c r="P14" i="12"/>
  <c r="K14" i="12" s="1"/>
  <c r="P24" i="12"/>
  <c r="K24" i="12" s="1"/>
  <c r="P25" i="12"/>
  <c r="K25" i="12" s="1"/>
  <c r="P26" i="12"/>
  <c r="K26" i="12" s="1"/>
  <c r="K27" i="12"/>
  <c r="P27" i="12"/>
  <c r="K28" i="12"/>
  <c r="P28" i="12"/>
  <c r="P19" i="13"/>
  <c r="K19" i="13" s="1"/>
  <c r="P15" i="6"/>
  <c r="K15" i="6" s="1"/>
  <c r="P16" i="6"/>
  <c r="K16" i="6" s="1"/>
  <c r="P17" i="6"/>
  <c r="K17" i="6" s="1"/>
  <c r="P18" i="6"/>
  <c r="K18" i="6" s="1"/>
  <c r="P19" i="6"/>
  <c r="K19" i="6" s="1"/>
  <c r="P20" i="6"/>
  <c r="K20" i="6" s="1"/>
  <c r="P21" i="6"/>
  <c r="K21" i="6" s="1"/>
  <c r="P22" i="6"/>
  <c r="K22" i="6" s="1"/>
  <c r="P24" i="6"/>
  <c r="K24" i="6" s="1"/>
  <c r="P25" i="6"/>
  <c r="K25" i="6" s="1"/>
  <c r="P26" i="6"/>
  <c r="K26" i="6" s="1"/>
  <c r="P27" i="6"/>
  <c r="K27" i="6" s="1"/>
  <c r="P28" i="6"/>
  <c r="K28" i="6" s="1"/>
  <c r="P29" i="6"/>
  <c r="K29" i="6" s="1"/>
  <c r="P30" i="6"/>
  <c r="K30" i="6" s="1"/>
  <c r="P31" i="6"/>
  <c r="K31" i="6" s="1"/>
  <c r="K32" i="6"/>
  <c r="P32" i="6"/>
  <c r="K33" i="6"/>
  <c r="P33" i="6"/>
  <c r="K7" i="7"/>
  <c r="P7" i="7"/>
  <c r="K8" i="7"/>
  <c r="P8" i="7"/>
  <c r="K9" i="7"/>
  <c r="P9" i="7"/>
  <c r="P10" i="7"/>
  <c r="K10" i="7" s="1"/>
  <c r="K11" i="7"/>
  <c r="P11" i="7"/>
  <c r="P12" i="7"/>
  <c r="K12" i="7" s="1"/>
  <c r="P13" i="7"/>
  <c r="K13" i="7" s="1"/>
  <c r="P14" i="7"/>
  <c r="K14" i="7" s="1"/>
  <c r="P15" i="7"/>
  <c r="K15" i="7" s="1"/>
  <c r="P16" i="7"/>
  <c r="K16" i="7" s="1"/>
  <c r="P17" i="7"/>
  <c r="K17" i="7" s="1"/>
  <c r="P18" i="7"/>
  <c r="K18" i="7" s="1"/>
  <c r="P19" i="7"/>
  <c r="K19" i="7" s="1"/>
  <c r="P20" i="7"/>
  <c r="K20" i="7" s="1"/>
  <c r="P21" i="7"/>
  <c r="K21" i="7" s="1"/>
  <c r="P22" i="7"/>
  <c r="K22" i="7" s="1"/>
  <c r="P23" i="7"/>
  <c r="K23" i="7" s="1"/>
  <c r="P24" i="7"/>
  <c r="K24" i="7" s="1"/>
  <c r="P25" i="7"/>
  <c r="K25" i="7" s="1"/>
  <c r="P27" i="7"/>
  <c r="K27" i="7" s="1"/>
  <c r="P28" i="7"/>
  <c r="K28" i="7" s="1"/>
  <c r="P29" i="7"/>
  <c r="K29" i="7" s="1"/>
  <c r="P30" i="7"/>
  <c r="K30" i="7" s="1"/>
  <c r="P33" i="7"/>
  <c r="K33" i="7" s="1"/>
  <c r="P7" i="8"/>
  <c r="K7" i="8" s="1"/>
  <c r="P11" i="8"/>
  <c r="K11" i="8" s="1"/>
  <c r="P21" i="8"/>
  <c r="K21" i="8" s="1"/>
  <c r="K22" i="8"/>
  <c r="P22" i="8"/>
  <c r="P23" i="8"/>
  <c r="K23" i="8" s="1"/>
  <c r="P24" i="8"/>
  <c r="K24" i="8" s="1"/>
  <c r="P25" i="8"/>
  <c r="K25" i="8" s="1"/>
  <c r="P27" i="8"/>
  <c r="K27" i="8" s="1"/>
  <c r="P28" i="8"/>
  <c r="K28" i="8" s="1"/>
  <c r="P29" i="8"/>
  <c r="K29" i="8" s="1"/>
  <c r="P30" i="8"/>
  <c r="K30" i="8" s="1"/>
  <c r="P31" i="8"/>
  <c r="K31" i="8" s="1"/>
  <c r="P32" i="8"/>
  <c r="K32" i="8" s="1"/>
  <c r="P33" i="8"/>
  <c r="K33" i="8" s="1"/>
  <c r="P34" i="8"/>
  <c r="K34" i="8" s="1"/>
  <c r="P35" i="8"/>
  <c r="K35" i="8" s="1"/>
  <c r="P36" i="8"/>
  <c r="K36" i="8" s="1"/>
  <c r="P6" i="9"/>
  <c r="K6" i="9" s="1"/>
  <c r="P7" i="9"/>
  <c r="K7" i="9" s="1"/>
  <c r="P8" i="9"/>
  <c r="K8" i="9" s="1"/>
  <c r="P9" i="9"/>
  <c r="K9" i="9" s="1"/>
  <c r="P10" i="9"/>
  <c r="K10" i="9" s="1"/>
  <c r="P11" i="9"/>
  <c r="K11" i="9" s="1"/>
  <c r="P12" i="9"/>
  <c r="K12" i="9" s="1"/>
  <c r="P13" i="9"/>
  <c r="K13" i="9" s="1"/>
  <c r="P14" i="9"/>
  <c r="K14" i="9" s="1"/>
  <c r="P15" i="9"/>
  <c r="K15" i="9" s="1"/>
  <c r="P8" i="8"/>
  <c r="K8" i="8" s="1"/>
  <c r="P9" i="8"/>
  <c r="K9" i="8" s="1"/>
  <c r="P10" i="8"/>
  <c r="K10" i="8" s="1"/>
  <c r="P12" i="8"/>
  <c r="K12" i="8" s="1"/>
  <c r="P13" i="8"/>
  <c r="K13" i="8" s="1"/>
  <c r="P14" i="8"/>
  <c r="K14" i="8" s="1"/>
  <c r="P15" i="8"/>
  <c r="K15" i="8" s="1"/>
  <c r="P16" i="8"/>
  <c r="K16" i="8" s="1"/>
  <c r="P17" i="8"/>
  <c r="K17" i="8" s="1"/>
  <c r="P18" i="8"/>
  <c r="K18" i="8" s="1"/>
  <c r="P19" i="8"/>
  <c r="K19" i="8" s="1"/>
  <c r="P20" i="8"/>
  <c r="K20" i="8" s="1"/>
  <c r="P26" i="8"/>
  <c r="K26" i="8" s="1"/>
  <c r="P16" i="9"/>
  <c r="K16" i="9" s="1"/>
  <c r="P17" i="9"/>
  <c r="K17" i="9" s="1"/>
  <c r="P18" i="9"/>
  <c r="K18" i="9" s="1"/>
  <c r="P19" i="9"/>
  <c r="K19" i="9" s="1"/>
  <c r="P20" i="9"/>
  <c r="K20" i="9" s="1"/>
  <c r="P21" i="9"/>
  <c r="K21" i="9" s="1"/>
  <c r="P22" i="9"/>
  <c r="K22" i="9" s="1"/>
  <c r="P23" i="9"/>
  <c r="K23" i="9" s="1"/>
  <c r="P24" i="9"/>
  <c r="K24" i="9" s="1"/>
  <c r="P25" i="9"/>
  <c r="K25" i="9" s="1"/>
  <c r="P26" i="9"/>
  <c r="K26" i="9" s="1"/>
  <c r="P27" i="9"/>
  <c r="K27" i="9" s="1"/>
  <c r="P28" i="9"/>
  <c r="K28" i="9" s="1"/>
  <c r="P29" i="9"/>
  <c r="K29" i="9" s="1"/>
  <c r="P30" i="9"/>
  <c r="K30" i="9" s="1"/>
  <c r="P31" i="9"/>
  <c r="K31" i="9" s="1"/>
  <c r="P32" i="9"/>
  <c r="K32" i="9" s="1"/>
  <c r="P33" i="9"/>
  <c r="K33" i="9" s="1"/>
  <c r="P34" i="9"/>
  <c r="K34" i="9" s="1"/>
  <c r="P35" i="9"/>
  <c r="K35" i="9" s="1"/>
  <c r="P6" i="10"/>
  <c r="K6" i="10" s="1"/>
  <c r="P7" i="10"/>
  <c r="K7" i="10" s="1"/>
  <c r="P20" i="10"/>
  <c r="K20" i="10" s="1"/>
  <c r="P24" i="10"/>
  <c r="K24" i="10" s="1"/>
  <c r="P25" i="10"/>
  <c r="K25" i="10" s="1"/>
  <c r="P26" i="10"/>
  <c r="K26" i="10" s="1"/>
  <c r="P27" i="10"/>
  <c r="K27" i="10" s="1"/>
  <c r="P28" i="10"/>
  <c r="K28" i="10" s="1"/>
  <c r="P29" i="10"/>
  <c r="K29" i="10" s="1"/>
  <c r="P32" i="10"/>
  <c r="K32" i="10" s="1"/>
  <c r="P34" i="10"/>
  <c r="K34" i="10" s="1"/>
  <c r="K35" i="10"/>
  <c r="P35" i="10"/>
  <c r="P36" i="10"/>
  <c r="K36" i="10" s="1"/>
  <c r="P8" i="11"/>
  <c r="K8" i="11" s="1"/>
  <c r="P9" i="11"/>
  <c r="K9" i="11" s="1"/>
  <c r="P14" i="11"/>
  <c r="K14" i="11" s="1"/>
  <c r="P15" i="11"/>
  <c r="K15" i="11" s="1"/>
  <c r="P16" i="11"/>
  <c r="K16" i="11" s="1"/>
  <c r="P17" i="11"/>
  <c r="K17" i="11" s="1"/>
  <c r="P18" i="11"/>
  <c r="K18" i="11" s="1"/>
  <c r="P19" i="11"/>
  <c r="K19" i="11" s="1"/>
  <c r="P20" i="11"/>
  <c r="K20" i="11" s="1"/>
  <c r="P21" i="11"/>
  <c r="K21" i="11" s="1"/>
  <c r="P22" i="11"/>
  <c r="K22" i="11" s="1"/>
  <c r="P31" i="7"/>
  <c r="K31" i="7" s="1"/>
  <c r="P32" i="7"/>
  <c r="K32" i="7" s="1"/>
  <c r="P14" i="10"/>
  <c r="K14" i="10" s="1"/>
  <c r="P17" i="10"/>
  <c r="K17" i="10" s="1"/>
  <c r="P18" i="10"/>
  <c r="K18" i="10" s="1"/>
  <c r="P19" i="10"/>
  <c r="K19" i="10" s="1"/>
  <c r="P21" i="10"/>
  <c r="K21" i="10" s="1"/>
  <c r="P22" i="10"/>
  <c r="K22" i="10" s="1"/>
  <c r="P23" i="10"/>
  <c r="K23" i="10" s="1"/>
  <c r="P30" i="10"/>
  <c r="K30" i="10" s="1"/>
  <c r="P31" i="10"/>
  <c r="K31" i="10" s="1"/>
  <c r="P33" i="10"/>
  <c r="K33" i="10" s="1"/>
  <c r="P6" i="11"/>
  <c r="K6" i="11" s="1"/>
  <c r="P7" i="11"/>
  <c r="K7" i="11" s="1"/>
  <c r="P10" i="11"/>
  <c r="K10" i="11" s="1"/>
  <c r="P11" i="11"/>
  <c r="K11" i="11" s="1"/>
  <c r="P12" i="11"/>
  <c r="K12" i="11" s="1"/>
  <c r="P13" i="11"/>
  <c r="K13" i="11" s="1"/>
  <c r="P23" i="11"/>
  <c r="K23" i="11" s="1"/>
  <c r="P24" i="11"/>
  <c r="K24" i="11" s="1"/>
  <c r="P25" i="11"/>
  <c r="K25" i="11" s="1"/>
  <c r="P26" i="11"/>
  <c r="K26" i="11" s="1"/>
  <c r="P27" i="11"/>
  <c r="K27" i="11" s="1"/>
  <c r="P28" i="11"/>
  <c r="K28" i="11" s="1"/>
  <c r="P29" i="11"/>
  <c r="K29" i="11" s="1"/>
  <c r="P30" i="11"/>
  <c r="K30" i="11" s="1"/>
  <c r="P31" i="11"/>
  <c r="K31" i="11" s="1"/>
  <c r="P32" i="11"/>
  <c r="K32" i="11" s="1"/>
  <c r="P33" i="11"/>
  <c r="K33" i="11" s="1"/>
  <c r="P34" i="11"/>
  <c r="K34" i="11" s="1"/>
  <c r="P35" i="11"/>
  <c r="K35" i="11" s="1"/>
  <c r="P36" i="11"/>
  <c r="K36" i="11" s="1"/>
  <c r="P6" i="12"/>
  <c r="K6" i="12" s="1"/>
  <c r="K7" i="12"/>
  <c r="P7" i="12"/>
  <c r="P8" i="12"/>
  <c r="K8" i="12" s="1"/>
  <c r="P9" i="12"/>
  <c r="K9" i="12" s="1"/>
  <c r="P10" i="12"/>
  <c r="K10" i="12" s="1"/>
  <c r="P11" i="12"/>
  <c r="K11" i="12" s="1"/>
  <c r="P12" i="12"/>
  <c r="K12" i="12" s="1"/>
  <c r="P13" i="12"/>
  <c r="K13" i="12" s="1"/>
  <c r="P34" i="7"/>
  <c r="K34" i="7" s="1"/>
  <c r="P8" i="10"/>
  <c r="K8" i="10" s="1"/>
  <c r="P10" i="10"/>
  <c r="K10" i="10" s="1"/>
  <c r="P16" i="10"/>
  <c r="K16" i="10" s="1"/>
  <c r="P31" i="12"/>
  <c r="K31" i="12" s="1"/>
  <c r="K32" i="12"/>
  <c r="P32" i="12"/>
  <c r="P33" i="12"/>
  <c r="K33" i="12" s="1"/>
  <c r="P34" i="12"/>
  <c r="K34" i="12" s="1"/>
  <c r="P11" i="13"/>
  <c r="K11" i="13" s="1"/>
  <c r="P13" i="13"/>
  <c r="K13" i="13" s="1"/>
  <c r="K21" i="13"/>
  <c r="P21" i="13"/>
  <c r="K25" i="13"/>
  <c r="P25" i="13"/>
  <c r="P26" i="13"/>
  <c r="K26" i="13" s="1"/>
  <c r="K27" i="13"/>
  <c r="P27" i="13"/>
  <c r="P29" i="13"/>
  <c r="K29" i="13" s="1"/>
  <c r="K30" i="13"/>
  <c r="P30" i="13"/>
  <c r="P33" i="13"/>
  <c r="K33" i="13" s="1"/>
  <c r="P34" i="13"/>
  <c r="K34" i="13" s="1"/>
  <c r="P35" i="13"/>
  <c r="K35" i="13" s="1"/>
  <c r="P8" i="14"/>
  <c r="K8" i="14" s="1"/>
  <c r="P9" i="14"/>
  <c r="K9" i="14" s="1"/>
  <c r="P11" i="14"/>
  <c r="K11" i="14" s="1"/>
  <c r="P12" i="14"/>
  <c r="K12" i="14" s="1"/>
  <c r="P13" i="14"/>
  <c r="K13" i="14" s="1"/>
  <c r="P14" i="14"/>
  <c r="K14" i="14" s="1"/>
  <c r="P17" i="14"/>
  <c r="K17" i="14" s="1"/>
  <c r="P19" i="14"/>
  <c r="K19" i="14" s="1"/>
  <c r="P22" i="14"/>
  <c r="K22" i="14" s="1"/>
  <c r="P27" i="14"/>
  <c r="K27" i="14" s="1"/>
  <c r="P6" i="15"/>
  <c r="K6" i="15" s="1"/>
  <c r="P8" i="15"/>
  <c r="K8" i="15" s="1"/>
  <c r="P9" i="15"/>
  <c r="K9" i="15" s="1"/>
  <c r="P10" i="15"/>
  <c r="K10" i="15" s="1"/>
  <c r="P11" i="15"/>
  <c r="K11" i="15" s="1"/>
  <c r="P12" i="15"/>
  <c r="K12" i="15" s="1"/>
  <c r="P13" i="15"/>
  <c r="K13" i="15" s="1"/>
  <c r="P14" i="15"/>
  <c r="K14" i="15" s="1"/>
  <c r="P17" i="15"/>
  <c r="K17" i="15" s="1"/>
  <c r="P18" i="15"/>
  <c r="K18" i="15" s="1"/>
  <c r="P19" i="15"/>
  <c r="K19" i="15" s="1"/>
  <c r="P20" i="15"/>
  <c r="K20" i="15" s="1"/>
  <c r="P21" i="15"/>
  <c r="K21" i="15" s="1"/>
  <c r="P22" i="15"/>
  <c r="K22" i="15" s="1"/>
  <c r="P23" i="15"/>
  <c r="K23" i="15" s="1"/>
  <c r="P24" i="15"/>
  <c r="K24" i="15" s="1"/>
  <c r="P25" i="15"/>
  <c r="K25" i="15" s="1"/>
  <c r="P26" i="15"/>
  <c r="K26" i="15" s="1"/>
  <c r="P27" i="15"/>
  <c r="K27" i="15" s="1"/>
  <c r="P28" i="15"/>
  <c r="K28" i="15" s="1"/>
  <c r="P29" i="15"/>
  <c r="K29" i="15" s="1"/>
  <c r="P30" i="15"/>
  <c r="K30" i="15" s="1"/>
  <c r="P31" i="15"/>
  <c r="K31" i="15" s="1"/>
  <c r="P32" i="15"/>
  <c r="K32" i="15" s="1"/>
  <c r="P33" i="15"/>
  <c r="K33" i="15" s="1"/>
  <c r="P34" i="15"/>
  <c r="K34" i="15" s="1"/>
  <c r="P35" i="15"/>
  <c r="K35" i="15" s="1"/>
  <c r="P36" i="15"/>
  <c r="K36" i="15" s="1"/>
  <c r="P6" i="13"/>
  <c r="K6" i="13" s="1"/>
  <c r="P26" i="7"/>
  <c r="K26" i="7" s="1"/>
  <c r="P34" i="4"/>
  <c r="K34" i="4" s="1"/>
  <c r="P9" i="6"/>
  <c r="K9" i="6"/>
  <c r="P24" i="4"/>
  <c r="K24" i="4" s="1"/>
  <c r="B10" i="3" l="1"/>
  <c r="H37" i="8"/>
  <c r="F40" i="8" s="1"/>
  <c r="V6" i="8"/>
  <c r="H6" i="8"/>
  <c r="V9" i="10"/>
  <c r="H9" i="10"/>
  <c r="H12" i="10"/>
  <c r="V12" i="10"/>
  <c r="V22" i="12"/>
  <c r="H22" i="12"/>
  <c r="V29" i="12"/>
  <c r="H29" i="12"/>
  <c r="H35" i="12"/>
  <c r="V35" i="12"/>
  <c r="V22" i="13"/>
  <c r="H22" i="13"/>
  <c r="V31" i="13"/>
  <c r="H31" i="13"/>
  <c r="H18" i="14"/>
  <c r="V18" i="14"/>
  <c r="H29" i="14"/>
  <c r="V29" i="14"/>
  <c r="V33" i="14"/>
  <c r="H33" i="14"/>
  <c r="H16" i="15"/>
  <c r="V16" i="15"/>
  <c r="B6" i="3"/>
  <c r="H37" i="4"/>
  <c r="F40" i="4" s="1"/>
  <c r="H6" i="4"/>
  <c r="V6" i="4"/>
  <c r="H7" i="4"/>
  <c r="V7" i="4"/>
  <c r="H8" i="4"/>
  <c r="V8" i="4"/>
  <c r="H9" i="4"/>
  <c r="V9" i="4"/>
  <c r="V10" i="4"/>
  <c r="H10" i="4"/>
  <c r="V11" i="4"/>
  <c r="H11" i="4"/>
  <c r="H12" i="4"/>
  <c r="V12" i="4"/>
  <c r="V13" i="4"/>
  <c r="H13" i="4"/>
  <c r="H14" i="4"/>
  <c r="V14" i="4"/>
  <c r="V15" i="4"/>
  <c r="H15" i="4"/>
  <c r="V16" i="4"/>
  <c r="H16" i="4"/>
  <c r="V17" i="4"/>
  <c r="H17" i="4"/>
  <c r="H18" i="4"/>
  <c r="V18" i="4"/>
  <c r="H19" i="4"/>
  <c r="V19" i="4"/>
  <c r="V20" i="4"/>
  <c r="H20" i="4"/>
  <c r="H21" i="4"/>
  <c r="V21" i="4"/>
  <c r="H22" i="4"/>
  <c r="V22" i="4"/>
  <c r="V23" i="4"/>
  <c r="H23" i="4"/>
  <c r="H25" i="4"/>
  <c r="V25" i="4"/>
  <c r="H26" i="4"/>
  <c r="V26" i="4"/>
  <c r="V27" i="4"/>
  <c r="H27" i="4"/>
  <c r="H28" i="4"/>
  <c r="V28" i="4"/>
  <c r="H16" i="12"/>
  <c r="V16" i="12"/>
  <c r="H17" i="12"/>
  <c r="V17" i="12"/>
  <c r="V19" i="12"/>
  <c r="H19" i="12"/>
  <c r="V20" i="12"/>
  <c r="H20" i="12"/>
  <c r="H30" i="12"/>
  <c r="V30" i="12"/>
  <c r="V7" i="13"/>
  <c r="H7" i="13"/>
  <c r="H15" i="13"/>
  <c r="V15" i="13"/>
  <c r="V18" i="13"/>
  <c r="H18" i="13"/>
  <c r="V23" i="13"/>
  <c r="H23" i="13"/>
  <c r="H24" i="13"/>
  <c r="V24" i="13"/>
  <c r="H36" i="13"/>
  <c r="V36" i="13"/>
  <c r="B16" i="3"/>
  <c r="H37" i="14"/>
  <c r="F40" i="14" s="1"/>
  <c r="H6" i="14"/>
  <c r="V6" i="14"/>
  <c r="H10" i="14"/>
  <c r="V10" i="14"/>
  <c r="H15" i="14"/>
  <c r="V15" i="14"/>
  <c r="V16" i="14"/>
  <c r="H16" i="14"/>
  <c r="V20" i="14"/>
  <c r="H20" i="14"/>
  <c r="H24" i="14"/>
  <c r="V24" i="14"/>
  <c r="V26" i="14"/>
  <c r="H26" i="14"/>
  <c r="H28" i="14"/>
  <c r="V28" i="14"/>
  <c r="V31" i="14"/>
  <c r="H31" i="14"/>
  <c r="H34" i="14"/>
  <c r="V34" i="14"/>
  <c r="V35" i="14"/>
  <c r="H35" i="14"/>
  <c r="H7" i="15"/>
  <c r="V7" i="15"/>
  <c r="H15" i="15"/>
  <c r="V15" i="15"/>
  <c r="H29" i="4"/>
  <c r="V29" i="4"/>
  <c r="V30" i="4"/>
  <c r="H30" i="4"/>
  <c r="H31" i="4"/>
  <c r="V31" i="4"/>
  <c r="V32" i="4"/>
  <c r="H32" i="4"/>
  <c r="H33" i="4"/>
  <c r="V33" i="4"/>
  <c r="H35" i="4"/>
  <c r="V35" i="4"/>
  <c r="V36" i="4"/>
  <c r="H36" i="4"/>
  <c r="H37" i="5"/>
  <c r="F40" i="5" s="1"/>
  <c r="B7" i="3"/>
  <c r="H6" i="5"/>
  <c r="V6" i="5"/>
  <c r="H7" i="5"/>
  <c r="V7" i="5"/>
  <c r="V8" i="5"/>
  <c r="H8" i="5"/>
  <c r="V9" i="5"/>
  <c r="H9" i="5"/>
  <c r="H10" i="5"/>
  <c r="V10" i="5"/>
  <c r="H11" i="5"/>
  <c r="V11" i="5"/>
  <c r="H12" i="5"/>
  <c r="V12" i="5"/>
  <c r="H13" i="5"/>
  <c r="V13" i="5"/>
  <c r="V14" i="5"/>
  <c r="H14" i="5"/>
  <c r="H15" i="5"/>
  <c r="V15" i="5"/>
  <c r="H16" i="5"/>
  <c r="V16" i="5"/>
  <c r="V17" i="5"/>
  <c r="H17" i="5"/>
  <c r="H18" i="5"/>
  <c r="V18" i="5"/>
  <c r="V19" i="5"/>
  <c r="H19" i="5"/>
  <c r="V20" i="5"/>
  <c r="H20" i="5"/>
  <c r="V21" i="5"/>
  <c r="H21" i="5"/>
  <c r="H11" i="10"/>
  <c r="V11" i="10"/>
  <c r="V13" i="10"/>
  <c r="H13" i="10"/>
  <c r="V15" i="10"/>
  <c r="H15" i="10"/>
  <c r="H15" i="12"/>
  <c r="V15" i="12"/>
  <c r="V18" i="12"/>
  <c r="H18" i="12"/>
  <c r="V21" i="12"/>
  <c r="H21" i="12"/>
  <c r="V23" i="12"/>
  <c r="H23" i="12"/>
  <c r="H8" i="13"/>
  <c r="V8" i="13"/>
  <c r="V16" i="13"/>
  <c r="H16" i="13"/>
  <c r="V17" i="13"/>
  <c r="H17" i="13"/>
  <c r="H20" i="13"/>
  <c r="V20" i="13"/>
  <c r="V28" i="13"/>
  <c r="H28" i="13"/>
  <c r="V32" i="13"/>
  <c r="H32" i="13"/>
  <c r="H7" i="14"/>
  <c r="V7" i="14"/>
  <c r="V21" i="14"/>
  <c r="H21" i="14"/>
  <c r="V23" i="14"/>
  <c r="H23" i="14"/>
  <c r="H25" i="14"/>
  <c r="V25" i="14"/>
  <c r="V30" i="14"/>
  <c r="H30" i="14"/>
  <c r="H32" i="14"/>
  <c r="V32" i="14"/>
  <c r="V22" i="5"/>
  <c r="H22" i="5"/>
  <c r="V23" i="5"/>
  <c r="H23" i="5"/>
  <c r="H24" i="5"/>
  <c r="V24" i="5"/>
  <c r="V25" i="5"/>
  <c r="H25" i="5"/>
  <c r="V26" i="5"/>
  <c r="H26" i="5"/>
  <c r="V27" i="5"/>
  <c r="H27" i="5"/>
  <c r="H28" i="5"/>
  <c r="V28" i="5"/>
  <c r="V29" i="5"/>
  <c r="H29" i="5"/>
  <c r="H30" i="5"/>
  <c r="V30" i="5"/>
  <c r="V31" i="5"/>
  <c r="H31" i="5"/>
  <c r="H32" i="5"/>
  <c r="V32" i="5"/>
  <c r="H33" i="5"/>
  <c r="V33" i="5"/>
  <c r="B8" i="3"/>
  <c r="H37" i="6"/>
  <c r="F40" i="6" s="1"/>
  <c r="V6" i="6"/>
  <c r="H6" i="6"/>
  <c r="H7" i="6"/>
  <c r="V7" i="6"/>
  <c r="V8" i="6"/>
  <c r="H8" i="6"/>
  <c r="H10" i="6"/>
  <c r="V10" i="6"/>
  <c r="V11" i="6"/>
  <c r="H11" i="6"/>
  <c r="V12" i="6"/>
  <c r="H12" i="6"/>
  <c r="V13" i="6"/>
  <c r="H13" i="6"/>
  <c r="V9" i="13"/>
  <c r="H9" i="13"/>
  <c r="V10" i="13"/>
  <c r="H10" i="13"/>
  <c r="H12" i="13"/>
  <c r="V12" i="13"/>
  <c r="V14" i="13"/>
  <c r="H14" i="13"/>
  <c r="V14" i="6"/>
  <c r="H14" i="6"/>
  <c r="V23" i="6"/>
  <c r="H23" i="6"/>
  <c r="V34" i="6"/>
  <c r="H34" i="6"/>
  <c r="H35" i="6"/>
  <c r="V35" i="6"/>
  <c r="H36" i="6"/>
  <c r="V36" i="6"/>
  <c r="B9" i="3"/>
  <c r="H37" i="7"/>
  <c r="F40" i="7" s="1"/>
  <c r="H6" i="7"/>
  <c r="V6" i="7"/>
  <c r="H35" i="7"/>
  <c r="V35" i="7"/>
  <c r="V14" i="12"/>
  <c r="H14" i="12"/>
  <c r="V24" i="12"/>
  <c r="H24" i="12"/>
  <c r="V25" i="12"/>
  <c r="H25" i="12"/>
  <c r="H26" i="12"/>
  <c r="V26" i="12"/>
  <c r="V27" i="12"/>
  <c r="H27" i="12"/>
  <c r="V28" i="12"/>
  <c r="H28" i="12"/>
  <c r="V19" i="13"/>
  <c r="H19" i="13"/>
  <c r="H15" i="6"/>
  <c r="V15" i="6"/>
  <c r="H16" i="6"/>
  <c r="V16" i="6"/>
  <c r="H17" i="6"/>
  <c r="V17" i="6"/>
  <c r="V18" i="6"/>
  <c r="H18" i="6"/>
  <c r="V19" i="6"/>
  <c r="H19" i="6"/>
  <c r="V20" i="6"/>
  <c r="H20" i="6"/>
  <c r="V21" i="6"/>
  <c r="H21" i="6"/>
  <c r="H22" i="6"/>
  <c r="V22" i="6"/>
  <c r="V24" i="6"/>
  <c r="H24" i="6"/>
  <c r="H25" i="6"/>
  <c r="V25" i="6"/>
  <c r="V26" i="6"/>
  <c r="H26" i="6"/>
  <c r="H27" i="6"/>
  <c r="V27" i="6"/>
  <c r="V28" i="6"/>
  <c r="H28" i="6"/>
  <c r="V29" i="6"/>
  <c r="H29" i="6"/>
  <c r="V30" i="6"/>
  <c r="H30" i="6"/>
  <c r="V31" i="6"/>
  <c r="H31" i="6"/>
  <c r="H32" i="6"/>
  <c r="V32" i="6"/>
  <c r="V33" i="6"/>
  <c r="H33" i="6"/>
  <c r="H7" i="7"/>
  <c r="V7" i="7"/>
  <c r="V8" i="7"/>
  <c r="H8" i="7"/>
  <c r="V9" i="7"/>
  <c r="H9" i="7"/>
  <c r="H10" i="7"/>
  <c r="V10" i="7"/>
  <c r="V11" i="7"/>
  <c r="H11" i="7"/>
  <c r="H12" i="7"/>
  <c r="V12" i="7"/>
  <c r="H13" i="7"/>
  <c r="V13" i="7"/>
  <c r="H14" i="7"/>
  <c r="V14" i="7"/>
  <c r="V15" i="7"/>
  <c r="H15" i="7"/>
  <c r="V16" i="7"/>
  <c r="H16" i="7"/>
  <c r="H17" i="7"/>
  <c r="V17" i="7"/>
  <c r="V18" i="7"/>
  <c r="H18" i="7"/>
  <c r="V19" i="7"/>
  <c r="H19" i="7"/>
  <c r="H20" i="7"/>
  <c r="V20" i="7"/>
  <c r="V21" i="7"/>
  <c r="H21" i="7"/>
  <c r="V22" i="7"/>
  <c r="H22" i="7"/>
  <c r="H23" i="7"/>
  <c r="V23" i="7"/>
  <c r="V24" i="7"/>
  <c r="H24" i="7"/>
  <c r="H25" i="7"/>
  <c r="V25" i="7"/>
  <c r="V27" i="7"/>
  <c r="H27" i="7"/>
  <c r="V28" i="7"/>
  <c r="H28" i="7"/>
  <c r="H29" i="7"/>
  <c r="V29" i="7"/>
  <c r="H30" i="7"/>
  <c r="V30" i="7"/>
  <c r="H33" i="7"/>
  <c r="V33" i="7"/>
  <c r="V7" i="8"/>
  <c r="H7" i="8"/>
  <c r="H11" i="8"/>
  <c r="V11" i="8"/>
  <c r="V21" i="8"/>
  <c r="H21" i="8"/>
  <c r="H22" i="8"/>
  <c r="V22" i="8"/>
  <c r="V23" i="8"/>
  <c r="H23" i="8"/>
  <c r="H24" i="8"/>
  <c r="V24" i="8"/>
  <c r="V25" i="8"/>
  <c r="H25" i="8"/>
  <c r="H27" i="8"/>
  <c r="V27" i="8"/>
  <c r="V28" i="8"/>
  <c r="H28" i="8"/>
  <c r="V29" i="8"/>
  <c r="H29" i="8"/>
  <c r="V30" i="8"/>
  <c r="H30" i="8"/>
  <c r="V31" i="8"/>
  <c r="H31" i="8"/>
  <c r="V32" i="8"/>
  <c r="H32" i="8"/>
  <c r="H33" i="8"/>
  <c r="V33" i="8"/>
  <c r="V34" i="8"/>
  <c r="H34" i="8"/>
  <c r="V35" i="8"/>
  <c r="H35" i="8"/>
  <c r="H36" i="8"/>
  <c r="V36" i="8"/>
  <c r="B11" i="3"/>
  <c r="H37" i="9"/>
  <c r="F40" i="9" s="1"/>
  <c r="V6" i="9"/>
  <c r="H6" i="9"/>
  <c r="V7" i="9"/>
  <c r="H7" i="9"/>
  <c r="H8" i="9"/>
  <c r="V8" i="9"/>
  <c r="H9" i="9"/>
  <c r="V9" i="9"/>
  <c r="H10" i="9"/>
  <c r="V10" i="9"/>
  <c r="V11" i="9"/>
  <c r="H11" i="9"/>
  <c r="V12" i="9"/>
  <c r="H12" i="9"/>
  <c r="V13" i="9"/>
  <c r="H13" i="9"/>
  <c r="V14" i="9"/>
  <c r="H14" i="9"/>
  <c r="V15" i="9"/>
  <c r="H15" i="9"/>
  <c r="V8" i="8"/>
  <c r="H8" i="8"/>
  <c r="V9" i="8"/>
  <c r="H9" i="8"/>
  <c r="V10" i="8"/>
  <c r="H10" i="8"/>
  <c r="H12" i="8"/>
  <c r="V12" i="8"/>
  <c r="V13" i="8"/>
  <c r="H13" i="8"/>
  <c r="V14" i="8"/>
  <c r="H14" i="8"/>
  <c r="V15" i="8"/>
  <c r="H15" i="8"/>
  <c r="V16" i="8"/>
  <c r="H16" i="8"/>
  <c r="H17" i="8"/>
  <c r="V17" i="8"/>
  <c r="H18" i="8"/>
  <c r="V18" i="8"/>
  <c r="V19" i="8"/>
  <c r="H19" i="8"/>
  <c r="V20" i="8"/>
  <c r="H20" i="8"/>
  <c r="H26" i="8"/>
  <c r="V26" i="8"/>
  <c r="H16" i="9"/>
  <c r="V16" i="9"/>
  <c r="V17" i="9"/>
  <c r="H17" i="9"/>
  <c r="V18" i="9"/>
  <c r="H18" i="9"/>
  <c r="H19" i="9"/>
  <c r="V19" i="9"/>
  <c r="H20" i="9"/>
  <c r="V20" i="9"/>
  <c r="H21" i="9"/>
  <c r="V21" i="9"/>
  <c r="H22" i="9"/>
  <c r="V22" i="9"/>
  <c r="V23" i="9"/>
  <c r="H23" i="9"/>
  <c r="V24" i="9"/>
  <c r="H24" i="9"/>
  <c r="H25" i="9"/>
  <c r="V25" i="9"/>
  <c r="H26" i="9"/>
  <c r="V26" i="9"/>
  <c r="V27" i="9"/>
  <c r="H27" i="9"/>
  <c r="V28" i="9"/>
  <c r="H28" i="9"/>
  <c r="V29" i="9"/>
  <c r="H29" i="9"/>
  <c r="V30" i="9"/>
  <c r="H30" i="9"/>
  <c r="V31" i="9"/>
  <c r="H31" i="9"/>
  <c r="H32" i="9"/>
  <c r="V32" i="9"/>
  <c r="V33" i="9"/>
  <c r="H33" i="9"/>
  <c r="V34" i="9"/>
  <c r="H34" i="9"/>
  <c r="H35" i="9"/>
  <c r="V35" i="9"/>
  <c r="B12" i="3"/>
  <c r="H37" i="10"/>
  <c r="F40" i="10" s="1"/>
  <c r="V6" i="10"/>
  <c r="H6" i="10"/>
  <c r="V7" i="10"/>
  <c r="H7" i="10"/>
  <c r="H20" i="10"/>
  <c r="V20" i="10"/>
  <c r="V24" i="10"/>
  <c r="H24" i="10"/>
  <c r="H25" i="10"/>
  <c r="V25" i="10"/>
  <c r="H26" i="10"/>
  <c r="V26" i="10"/>
  <c r="V27" i="10"/>
  <c r="H27" i="10"/>
  <c r="H28" i="10"/>
  <c r="V28" i="10"/>
  <c r="H29" i="10"/>
  <c r="V29" i="10"/>
  <c r="V32" i="10"/>
  <c r="H32" i="10"/>
  <c r="V34" i="10"/>
  <c r="H34" i="10"/>
  <c r="H35" i="10"/>
  <c r="V35" i="10"/>
  <c r="H36" i="10"/>
  <c r="V36" i="10"/>
  <c r="V8" i="11"/>
  <c r="H8" i="11"/>
  <c r="V9" i="11"/>
  <c r="H9" i="11"/>
  <c r="V14" i="11"/>
  <c r="H14" i="11"/>
  <c r="H15" i="11"/>
  <c r="V15" i="11"/>
  <c r="H16" i="11"/>
  <c r="V16" i="11"/>
  <c r="H17" i="11"/>
  <c r="V17" i="11"/>
  <c r="H18" i="11"/>
  <c r="V18" i="11"/>
  <c r="V19" i="11"/>
  <c r="H19" i="11"/>
  <c r="H20" i="11"/>
  <c r="V20" i="11"/>
  <c r="H21" i="11"/>
  <c r="V21" i="11"/>
  <c r="V22" i="11"/>
  <c r="H22" i="11"/>
  <c r="V31" i="7"/>
  <c r="H31" i="7"/>
  <c r="H32" i="7"/>
  <c r="V32" i="7"/>
  <c r="H14" i="10"/>
  <c r="V14" i="10"/>
  <c r="V17" i="10"/>
  <c r="H17" i="10"/>
  <c r="V18" i="10"/>
  <c r="H18" i="10"/>
  <c r="V19" i="10"/>
  <c r="H19" i="10"/>
  <c r="V21" i="10"/>
  <c r="H21" i="10"/>
  <c r="V22" i="10"/>
  <c r="H22" i="10"/>
  <c r="V23" i="10"/>
  <c r="H23" i="10"/>
  <c r="H30" i="10"/>
  <c r="V30" i="10"/>
  <c r="H31" i="10"/>
  <c r="V31" i="10"/>
  <c r="V33" i="10"/>
  <c r="H33" i="10"/>
  <c r="B13" i="3"/>
  <c r="H37" i="11"/>
  <c r="F40" i="11" s="1"/>
  <c r="V6" i="11"/>
  <c r="H6" i="11"/>
  <c r="H7" i="11"/>
  <c r="V7" i="11"/>
  <c r="H10" i="11"/>
  <c r="V10" i="11"/>
  <c r="H11" i="11"/>
  <c r="V11" i="11"/>
  <c r="V12" i="11"/>
  <c r="H12" i="11"/>
  <c r="V13" i="11"/>
  <c r="H13" i="11"/>
  <c r="V23" i="11"/>
  <c r="H23" i="11"/>
  <c r="V24" i="11"/>
  <c r="H24" i="11"/>
  <c r="V25" i="11"/>
  <c r="H25" i="11"/>
  <c r="V26" i="11"/>
  <c r="H26" i="11"/>
  <c r="V27" i="11"/>
  <c r="H27" i="11"/>
  <c r="V28" i="11"/>
  <c r="H28" i="11"/>
  <c r="H29" i="11"/>
  <c r="V29" i="11"/>
  <c r="H30" i="11"/>
  <c r="V30" i="11"/>
  <c r="V31" i="11"/>
  <c r="H31" i="11"/>
  <c r="V32" i="11"/>
  <c r="H32" i="11"/>
  <c r="V33" i="11"/>
  <c r="H33" i="11"/>
  <c r="V34" i="11"/>
  <c r="H34" i="11"/>
  <c r="H35" i="11"/>
  <c r="V35" i="11"/>
  <c r="H36" i="11"/>
  <c r="V36" i="11"/>
  <c r="B14" i="3"/>
  <c r="H37" i="12"/>
  <c r="F40" i="12" s="1"/>
  <c r="V6" i="12"/>
  <c r="H6" i="12"/>
  <c r="V7" i="12"/>
  <c r="H7" i="12"/>
  <c r="H8" i="12"/>
  <c r="V8" i="12"/>
  <c r="H9" i="12"/>
  <c r="V9" i="12"/>
  <c r="H10" i="12"/>
  <c r="V10" i="12"/>
  <c r="V11" i="12"/>
  <c r="H11" i="12"/>
  <c r="V12" i="12"/>
  <c r="H12" i="12"/>
  <c r="H13" i="12"/>
  <c r="V13" i="12"/>
  <c r="H34" i="7"/>
  <c r="V34" i="7"/>
  <c r="H8" i="10"/>
  <c r="V8" i="10"/>
  <c r="V10" i="10"/>
  <c r="H10" i="10"/>
  <c r="V16" i="10"/>
  <c r="H16" i="10"/>
  <c r="H31" i="12"/>
  <c r="V31" i="12"/>
  <c r="H32" i="12"/>
  <c r="V32" i="12"/>
  <c r="V33" i="12"/>
  <c r="H33" i="12"/>
  <c r="H34" i="12"/>
  <c r="V34" i="12"/>
  <c r="H11" i="13"/>
  <c r="V11" i="13"/>
  <c r="V13" i="13"/>
  <c r="H13" i="13"/>
  <c r="H21" i="13"/>
  <c r="V21" i="13"/>
  <c r="H25" i="13"/>
  <c r="V25" i="13"/>
  <c r="V26" i="13"/>
  <c r="H26" i="13"/>
  <c r="V27" i="13"/>
  <c r="H27" i="13"/>
  <c r="V29" i="13"/>
  <c r="H29" i="13"/>
  <c r="H30" i="13"/>
  <c r="V30" i="13"/>
  <c r="H33" i="13"/>
  <c r="V33" i="13"/>
  <c r="H34" i="13"/>
  <c r="V34" i="13"/>
  <c r="V35" i="13"/>
  <c r="H35" i="13"/>
  <c r="H8" i="14"/>
  <c r="V8" i="14"/>
  <c r="V9" i="14"/>
  <c r="H9" i="14"/>
  <c r="H11" i="14"/>
  <c r="V11" i="14"/>
  <c r="V12" i="14"/>
  <c r="H12" i="14"/>
  <c r="H13" i="14"/>
  <c r="V13" i="14"/>
  <c r="V14" i="14"/>
  <c r="H14" i="14"/>
  <c r="H17" i="14"/>
  <c r="V17" i="14"/>
  <c r="V19" i="14"/>
  <c r="H19" i="14"/>
  <c r="H22" i="14"/>
  <c r="V22" i="14"/>
  <c r="H27" i="14"/>
  <c r="V27" i="14"/>
  <c r="B17" i="3"/>
  <c r="H37" i="15"/>
  <c r="F40" i="15" s="1"/>
  <c r="V6" i="15"/>
  <c r="H6" i="15"/>
  <c r="V8" i="15"/>
  <c r="H8" i="15"/>
  <c r="V9" i="15"/>
  <c r="H9" i="15"/>
  <c r="H10" i="15"/>
  <c r="V10" i="15"/>
  <c r="H11" i="15"/>
  <c r="V11" i="15"/>
  <c r="H12" i="15"/>
  <c r="V12" i="15"/>
  <c r="V13" i="15"/>
  <c r="H13" i="15"/>
  <c r="V14" i="15"/>
  <c r="H14" i="15"/>
  <c r="V17" i="15"/>
  <c r="H17" i="15"/>
  <c r="V18" i="15"/>
  <c r="H18" i="15"/>
  <c r="V19" i="15"/>
  <c r="H19" i="15"/>
  <c r="H20" i="15"/>
  <c r="V20" i="15"/>
  <c r="V21" i="15"/>
  <c r="H21" i="15"/>
  <c r="V22" i="15"/>
  <c r="H22" i="15"/>
  <c r="V23" i="15"/>
  <c r="H23" i="15"/>
  <c r="V24" i="15"/>
  <c r="H24" i="15"/>
  <c r="V25" i="15"/>
  <c r="H25" i="15"/>
  <c r="H26" i="15"/>
  <c r="V26" i="15"/>
  <c r="V27" i="15"/>
  <c r="H27" i="15"/>
  <c r="V28" i="15"/>
  <c r="H28" i="15"/>
  <c r="V29" i="15"/>
  <c r="H29" i="15"/>
  <c r="V30" i="15"/>
  <c r="H30" i="15"/>
  <c r="V31" i="15"/>
  <c r="H31" i="15"/>
  <c r="V32" i="15"/>
  <c r="H32" i="15"/>
  <c r="V33" i="15"/>
  <c r="H33" i="15"/>
  <c r="V34" i="15"/>
  <c r="H34" i="15"/>
  <c r="V35" i="15"/>
  <c r="H35" i="15"/>
  <c r="H36" i="15"/>
  <c r="V36" i="15"/>
  <c r="H37" i="13"/>
  <c r="F40" i="13" s="1"/>
  <c r="B15" i="3"/>
  <c r="V6" i="13"/>
  <c r="H6" i="13"/>
  <c r="H26" i="7"/>
  <c r="V26" i="7"/>
  <c r="H34" i="4"/>
  <c r="V34" i="4"/>
  <c r="H9" i="6"/>
  <c r="V9" i="6"/>
  <c r="V24" i="4"/>
  <c r="H24" i="4"/>
  <c r="J6" i="8" l="1"/>
  <c r="I6" i="8"/>
  <c r="W6" i="8"/>
  <c r="J9" i="10"/>
  <c r="I9" i="10"/>
  <c r="W9" i="10"/>
  <c r="J12" i="10"/>
  <c r="I12" i="10"/>
  <c r="W12" i="10"/>
  <c r="J22" i="12"/>
  <c r="I22" i="12"/>
  <c r="W22" i="12"/>
  <c r="J29" i="12"/>
  <c r="I29" i="12"/>
  <c r="W29" i="12"/>
  <c r="J35" i="12"/>
  <c r="I35" i="12"/>
  <c r="W35" i="12"/>
  <c r="J22" i="13"/>
  <c r="I22" i="13"/>
  <c r="W22" i="13"/>
  <c r="J31" i="13"/>
  <c r="I31" i="13"/>
  <c r="W31" i="13"/>
  <c r="J18" i="14"/>
  <c r="I18" i="14"/>
  <c r="W18" i="14"/>
  <c r="J29" i="14"/>
  <c r="I29" i="14"/>
  <c r="W29" i="14"/>
  <c r="J33" i="14"/>
  <c r="I33" i="14"/>
  <c r="W33" i="14"/>
  <c r="J16" i="15"/>
  <c r="I16" i="15"/>
  <c r="W16" i="15"/>
  <c r="J6" i="4"/>
  <c r="I6" i="4"/>
  <c r="W6" i="4"/>
  <c r="J7" i="4"/>
  <c r="I7" i="4"/>
  <c r="W7" i="4"/>
  <c r="J8" i="4"/>
  <c r="I8" i="4"/>
  <c r="W8" i="4"/>
  <c r="J9" i="4"/>
  <c r="I9" i="4"/>
  <c r="W9" i="4"/>
  <c r="J10" i="4"/>
  <c r="I10" i="4"/>
  <c r="W10" i="4"/>
  <c r="J11" i="4"/>
  <c r="I11" i="4"/>
  <c r="W11" i="4"/>
  <c r="J12" i="4"/>
  <c r="I12" i="4"/>
  <c r="W12" i="4"/>
  <c r="J13" i="4"/>
  <c r="I13" i="4"/>
  <c r="W13" i="4"/>
  <c r="J14" i="4"/>
  <c r="I14" i="4"/>
  <c r="W14" i="4"/>
  <c r="J15" i="4"/>
  <c r="I15" i="4"/>
  <c r="W15" i="4"/>
  <c r="J16" i="4"/>
  <c r="I16" i="4"/>
  <c r="W16" i="4"/>
  <c r="J17" i="4"/>
  <c r="I17" i="4"/>
  <c r="W17" i="4"/>
  <c r="J18" i="4"/>
  <c r="I18" i="4"/>
  <c r="W18" i="4"/>
  <c r="J19" i="4"/>
  <c r="I19" i="4"/>
  <c r="W19" i="4"/>
  <c r="J20" i="4"/>
  <c r="I20" i="4"/>
  <c r="W20" i="4"/>
  <c r="J21" i="4"/>
  <c r="I21" i="4"/>
  <c r="W21" i="4"/>
  <c r="J22" i="4"/>
  <c r="I22" i="4"/>
  <c r="W22" i="4"/>
  <c r="J23" i="4"/>
  <c r="I23" i="4"/>
  <c r="W23" i="4"/>
  <c r="W25" i="4"/>
  <c r="J25" i="4"/>
  <c r="I25" i="4"/>
  <c r="J26" i="4"/>
  <c r="I26" i="4"/>
  <c r="W26" i="4"/>
  <c r="W27" i="4"/>
  <c r="J27" i="4"/>
  <c r="I27" i="4"/>
  <c r="J28" i="4"/>
  <c r="I28" i="4"/>
  <c r="W28" i="4"/>
  <c r="J16" i="12"/>
  <c r="I16" i="12"/>
  <c r="W16" i="12"/>
  <c r="J17" i="12"/>
  <c r="I17" i="12"/>
  <c r="W17" i="12"/>
  <c r="J19" i="12"/>
  <c r="I19" i="12"/>
  <c r="W19" i="12"/>
  <c r="J20" i="12"/>
  <c r="I20" i="12"/>
  <c r="W20" i="12"/>
  <c r="J30" i="12"/>
  <c r="I30" i="12"/>
  <c r="W30" i="12"/>
  <c r="J7" i="13"/>
  <c r="I7" i="13"/>
  <c r="W7" i="13"/>
  <c r="J15" i="13"/>
  <c r="I15" i="13"/>
  <c r="W15" i="13"/>
  <c r="J18" i="13"/>
  <c r="I18" i="13"/>
  <c r="W18" i="13"/>
  <c r="J23" i="13"/>
  <c r="I23" i="13"/>
  <c r="W23" i="13"/>
  <c r="J24" i="13"/>
  <c r="I24" i="13"/>
  <c r="W24" i="13"/>
  <c r="J36" i="13"/>
  <c r="I36" i="13"/>
  <c r="W36" i="13"/>
  <c r="I6" i="14"/>
  <c r="J6" i="14"/>
  <c r="W6" i="14"/>
  <c r="W10" i="14"/>
  <c r="J10" i="14"/>
  <c r="I10" i="14"/>
  <c r="I15" i="14"/>
  <c r="W15" i="14"/>
  <c r="J15" i="14"/>
  <c r="W16" i="14"/>
  <c r="J16" i="14"/>
  <c r="I16" i="14"/>
  <c r="J20" i="14"/>
  <c r="I20" i="14"/>
  <c r="W20" i="14"/>
  <c r="J24" i="14"/>
  <c r="I24" i="14"/>
  <c r="W24" i="14"/>
  <c r="J26" i="14"/>
  <c r="I26" i="14"/>
  <c r="W26" i="14"/>
  <c r="J28" i="14"/>
  <c r="I28" i="14"/>
  <c r="W28" i="14"/>
  <c r="J31" i="14"/>
  <c r="I31" i="14"/>
  <c r="W31" i="14"/>
  <c r="J34" i="14"/>
  <c r="I34" i="14"/>
  <c r="W34" i="14"/>
  <c r="J35" i="14"/>
  <c r="I35" i="14"/>
  <c r="W35" i="14"/>
  <c r="J7" i="15"/>
  <c r="I7" i="15"/>
  <c r="W7" i="15"/>
  <c r="J15" i="15"/>
  <c r="I15" i="15"/>
  <c r="W15" i="15"/>
  <c r="J29" i="4"/>
  <c r="I29" i="4"/>
  <c r="W29" i="4"/>
  <c r="J30" i="4"/>
  <c r="I30" i="4"/>
  <c r="W30" i="4"/>
  <c r="J31" i="4"/>
  <c r="I31" i="4"/>
  <c r="W31" i="4"/>
  <c r="J32" i="4"/>
  <c r="I32" i="4"/>
  <c r="W32" i="4"/>
  <c r="J33" i="4"/>
  <c r="I33" i="4"/>
  <c r="W33" i="4"/>
  <c r="J35" i="4"/>
  <c r="I35" i="4"/>
  <c r="W35" i="4"/>
  <c r="I36" i="4"/>
  <c r="J36" i="4"/>
  <c r="W36" i="4"/>
  <c r="J6" i="5"/>
  <c r="I6" i="5"/>
  <c r="W6" i="5"/>
  <c r="J7" i="5"/>
  <c r="I7" i="5"/>
  <c r="W7" i="5"/>
  <c r="J8" i="5"/>
  <c r="I8" i="5"/>
  <c r="W8" i="5"/>
  <c r="J9" i="5"/>
  <c r="I9" i="5"/>
  <c r="W9" i="5"/>
  <c r="J10" i="5"/>
  <c r="I10" i="5"/>
  <c r="W10" i="5"/>
  <c r="J11" i="5"/>
  <c r="I11" i="5"/>
  <c r="W11" i="5"/>
  <c r="J12" i="5"/>
  <c r="I12" i="5"/>
  <c r="W12" i="5"/>
  <c r="J13" i="5"/>
  <c r="I13" i="5"/>
  <c r="W13" i="5"/>
  <c r="J14" i="5"/>
  <c r="I14" i="5"/>
  <c r="W14" i="5"/>
  <c r="J15" i="5"/>
  <c r="I15" i="5"/>
  <c r="W15" i="5"/>
  <c r="J16" i="5"/>
  <c r="I16" i="5"/>
  <c r="W16" i="5"/>
  <c r="J17" i="5"/>
  <c r="W17" i="5"/>
  <c r="I17" i="5"/>
  <c r="J18" i="5"/>
  <c r="I18" i="5"/>
  <c r="W18" i="5"/>
  <c r="J19" i="5"/>
  <c r="I19" i="5"/>
  <c r="W19" i="5"/>
  <c r="I20" i="5"/>
  <c r="W20" i="5"/>
  <c r="J20" i="5"/>
  <c r="J21" i="5"/>
  <c r="I21" i="5"/>
  <c r="W21" i="5"/>
  <c r="J11" i="10"/>
  <c r="I11" i="10"/>
  <c r="W11" i="10"/>
  <c r="J13" i="10"/>
  <c r="I13" i="10"/>
  <c r="W13" i="10"/>
  <c r="J15" i="10"/>
  <c r="I15" i="10"/>
  <c r="W15" i="10"/>
  <c r="J15" i="12"/>
  <c r="I15" i="12"/>
  <c r="W15" i="12"/>
  <c r="J18" i="12"/>
  <c r="I18" i="12"/>
  <c r="W18" i="12"/>
  <c r="J21" i="12"/>
  <c r="I21" i="12"/>
  <c r="W21" i="12"/>
  <c r="J23" i="12"/>
  <c r="I23" i="12"/>
  <c r="W23" i="12"/>
  <c r="J8" i="13"/>
  <c r="I8" i="13"/>
  <c r="W8" i="13"/>
  <c r="J16" i="13"/>
  <c r="I16" i="13"/>
  <c r="W16" i="13"/>
  <c r="J17" i="13"/>
  <c r="I17" i="13"/>
  <c r="W17" i="13"/>
  <c r="J20" i="13"/>
  <c r="I20" i="13"/>
  <c r="W20" i="13"/>
  <c r="J28" i="13"/>
  <c r="I28" i="13"/>
  <c r="W28" i="13"/>
  <c r="J32" i="13"/>
  <c r="I32" i="13"/>
  <c r="W32" i="13"/>
  <c r="J7" i="14"/>
  <c r="I7" i="14"/>
  <c r="W7" i="14"/>
  <c r="J21" i="14"/>
  <c r="I21" i="14"/>
  <c r="W21" i="14"/>
  <c r="J23" i="14"/>
  <c r="I23" i="14"/>
  <c r="W23" i="14"/>
  <c r="J25" i="14"/>
  <c r="I25" i="14"/>
  <c r="W25" i="14"/>
  <c r="J30" i="14"/>
  <c r="I30" i="14"/>
  <c r="W30" i="14"/>
  <c r="J32" i="14"/>
  <c r="I32" i="14"/>
  <c r="W32" i="14"/>
  <c r="W22" i="5"/>
  <c r="J22" i="5"/>
  <c r="I22" i="5"/>
  <c r="I23" i="5"/>
  <c r="W23" i="5"/>
  <c r="J23" i="5"/>
  <c r="J24" i="5"/>
  <c r="I24" i="5"/>
  <c r="W24" i="5"/>
  <c r="J25" i="5"/>
  <c r="I25" i="5"/>
  <c r="W25" i="5"/>
  <c r="J26" i="5"/>
  <c r="I26" i="5"/>
  <c r="W26" i="5"/>
  <c r="J27" i="5"/>
  <c r="I27" i="5"/>
  <c r="W27" i="5"/>
  <c r="J28" i="5"/>
  <c r="I28" i="5"/>
  <c r="W28" i="5"/>
  <c r="J29" i="5"/>
  <c r="W29" i="5"/>
  <c r="I29" i="5"/>
  <c r="J30" i="5"/>
  <c r="I30" i="5"/>
  <c r="W30" i="5"/>
  <c r="J31" i="5"/>
  <c r="I31" i="5"/>
  <c r="W31" i="5"/>
  <c r="I32" i="5"/>
  <c r="W32" i="5"/>
  <c r="J32" i="5"/>
  <c r="J33" i="5"/>
  <c r="W33" i="5"/>
  <c r="I33" i="5"/>
  <c r="J6" i="6"/>
  <c r="I6" i="6"/>
  <c r="W6" i="6"/>
  <c r="J7" i="6"/>
  <c r="I7" i="6"/>
  <c r="W7" i="6"/>
  <c r="J8" i="6"/>
  <c r="I8" i="6"/>
  <c r="W8" i="6"/>
  <c r="I10" i="6"/>
  <c r="W10" i="6"/>
  <c r="J10" i="6"/>
  <c r="J11" i="6"/>
  <c r="I11" i="6"/>
  <c r="W11" i="6"/>
  <c r="I12" i="6"/>
  <c r="W12" i="6"/>
  <c r="J12" i="6"/>
  <c r="J13" i="6"/>
  <c r="I13" i="6"/>
  <c r="W13" i="6"/>
  <c r="J9" i="13"/>
  <c r="I9" i="13"/>
  <c r="W9" i="13"/>
  <c r="J10" i="13"/>
  <c r="I10" i="13"/>
  <c r="W10" i="13"/>
  <c r="J12" i="13"/>
  <c r="I12" i="13"/>
  <c r="W12" i="13"/>
  <c r="J14" i="13"/>
  <c r="I14" i="13"/>
  <c r="W14" i="13"/>
  <c r="J14" i="6"/>
  <c r="I14" i="6"/>
  <c r="W14" i="6"/>
  <c r="J23" i="6"/>
  <c r="I23" i="6"/>
  <c r="W23" i="6"/>
  <c r="J34" i="6"/>
  <c r="I34" i="6"/>
  <c r="W34" i="6"/>
  <c r="J35" i="6"/>
  <c r="I35" i="6"/>
  <c r="W35" i="6"/>
  <c r="J36" i="6"/>
  <c r="I36" i="6"/>
  <c r="W36" i="6"/>
  <c r="J6" i="7"/>
  <c r="I6" i="7"/>
  <c r="W6" i="7"/>
  <c r="J35" i="7"/>
  <c r="I35" i="7"/>
  <c r="W35" i="7"/>
  <c r="J14" i="12"/>
  <c r="I14" i="12"/>
  <c r="W14" i="12"/>
  <c r="J24" i="12"/>
  <c r="I24" i="12"/>
  <c r="W24" i="12"/>
  <c r="J25" i="12"/>
  <c r="I25" i="12"/>
  <c r="W25" i="12"/>
  <c r="J26" i="12"/>
  <c r="I26" i="12"/>
  <c r="W26" i="12"/>
  <c r="J27" i="12"/>
  <c r="I27" i="12"/>
  <c r="W27" i="12"/>
  <c r="J28" i="12"/>
  <c r="I28" i="12"/>
  <c r="W28" i="12"/>
  <c r="J19" i="13"/>
  <c r="I19" i="13"/>
  <c r="W19" i="13"/>
  <c r="J15" i="6"/>
  <c r="W15" i="6"/>
  <c r="I15" i="6"/>
  <c r="I16" i="6"/>
  <c r="W16" i="6"/>
  <c r="J16" i="6"/>
  <c r="J17" i="6"/>
  <c r="I17" i="6"/>
  <c r="W17" i="6"/>
  <c r="J18" i="6"/>
  <c r="I18" i="6"/>
  <c r="W18" i="6"/>
  <c r="J19" i="6"/>
  <c r="I19" i="6"/>
  <c r="W19" i="6"/>
  <c r="J20" i="6"/>
  <c r="I20" i="6"/>
  <c r="W20" i="6"/>
  <c r="J21" i="6"/>
  <c r="I21" i="6"/>
  <c r="W21" i="6"/>
  <c r="J22" i="6"/>
  <c r="I22" i="6"/>
  <c r="W22" i="6"/>
  <c r="J24" i="6"/>
  <c r="I24" i="6"/>
  <c r="W24" i="6"/>
  <c r="J25" i="6"/>
  <c r="I25" i="6"/>
  <c r="W25" i="6"/>
  <c r="J26" i="6"/>
  <c r="I26" i="6"/>
  <c r="W26" i="6"/>
  <c r="J27" i="6"/>
  <c r="I27" i="6"/>
  <c r="W27" i="6"/>
  <c r="J28" i="6"/>
  <c r="I28" i="6"/>
  <c r="W28" i="6"/>
  <c r="J29" i="6"/>
  <c r="I29" i="6"/>
  <c r="W29" i="6"/>
  <c r="J30" i="6"/>
  <c r="I30" i="6"/>
  <c r="W30" i="6"/>
  <c r="J31" i="6"/>
  <c r="I31" i="6"/>
  <c r="W31" i="6"/>
  <c r="J32" i="6"/>
  <c r="I32" i="6"/>
  <c r="W32" i="6"/>
  <c r="J33" i="6"/>
  <c r="I33" i="6"/>
  <c r="W33" i="6"/>
  <c r="J7" i="7"/>
  <c r="I7" i="7"/>
  <c r="W7" i="7"/>
  <c r="J8" i="7"/>
  <c r="I8" i="7"/>
  <c r="W8" i="7"/>
  <c r="J9" i="7"/>
  <c r="I9" i="7"/>
  <c r="W9" i="7"/>
  <c r="J10" i="7"/>
  <c r="I10" i="7"/>
  <c r="W10" i="7"/>
  <c r="J11" i="7"/>
  <c r="I11" i="7"/>
  <c r="W11" i="7"/>
  <c r="J12" i="7"/>
  <c r="I12" i="7"/>
  <c r="W12" i="7"/>
  <c r="J13" i="7"/>
  <c r="I13" i="7"/>
  <c r="W13" i="7"/>
  <c r="J14" i="7"/>
  <c r="I14" i="7"/>
  <c r="W14" i="7"/>
  <c r="J15" i="7"/>
  <c r="I15" i="7"/>
  <c r="W15" i="7"/>
  <c r="J16" i="7"/>
  <c r="I16" i="7"/>
  <c r="W16" i="7"/>
  <c r="J17" i="7"/>
  <c r="I17" i="7"/>
  <c r="W17" i="7"/>
  <c r="J18" i="7"/>
  <c r="I18" i="7"/>
  <c r="W18" i="7"/>
  <c r="J19" i="7"/>
  <c r="I19" i="7"/>
  <c r="W19" i="7"/>
  <c r="J20" i="7"/>
  <c r="I20" i="7"/>
  <c r="W20" i="7"/>
  <c r="J21" i="7"/>
  <c r="I21" i="7"/>
  <c r="W21" i="7"/>
  <c r="J22" i="7"/>
  <c r="I22" i="7"/>
  <c r="W22" i="7"/>
  <c r="J23" i="7"/>
  <c r="I23" i="7"/>
  <c r="W23" i="7"/>
  <c r="J24" i="7"/>
  <c r="I24" i="7"/>
  <c r="W24" i="7"/>
  <c r="J25" i="7"/>
  <c r="I25" i="7"/>
  <c r="W25" i="7"/>
  <c r="J27" i="7"/>
  <c r="I27" i="7"/>
  <c r="W27" i="7"/>
  <c r="J28" i="7"/>
  <c r="I28" i="7"/>
  <c r="W28" i="7"/>
  <c r="J29" i="7"/>
  <c r="I29" i="7"/>
  <c r="W29" i="7"/>
  <c r="J30" i="7"/>
  <c r="I30" i="7"/>
  <c r="W30" i="7"/>
  <c r="J33" i="7"/>
  <c r="I33" i="7"/>
  <c r="W33" i="7"/>
  <c r="J7" i="8"/>
  <c r="I7" i="8"/>
  <c r="W7" i="8"/>
  <c r="J11" i="8"/>
  <c r="I11" i="8"/>
  <c r="W11" i="8"/>
  <c r="J21" i="8"/>
  <c r="I21" i="8"/>
  <c r="W21" i="8"/>
  <c r="J22" i="8"/>
  <c r="I22" i="8"/>
  <c r="W22" i="8"/>
  <c r="J23" i="8"/>
  <c r="I23" i="8"/>
  <c r="W23" i="8"/>
  <c r="J24" i="8"/>
  <c r="I24" i="8"/>
  <c r="W24" i="8"/>
  <c r="J25" i="8"/>
  <c r="I25" i="8"/>
  <c r="W25" i="8"/>
  <c r="J27" i="8"/>
  <c r="I27" i="8"/>
  <c r="W27" i="8"/>
  <c r="J28" i="8"/>
  <c r="I28" i="8"/>
  <c r="W28" i="8"/>
  <c r="J29" i="8"/>
  <c r="I29" i="8"/>
  <c r="W29" i="8"/>
  <c r="J30" i="8"/>
  <c r="I30" i="8"/>
  <c r="W30" i="8"/>
  <c r="J31" i="8"/>
  <c r="I31" i="8"/>
  <c r="W31" i="8"/>
  <c r="J32" i="8"/>
  <c r="I32" i="8"/>
  <c r="W32" i="8"/>
  <c r="J33" i="8"/>
  <c r="I33" i="8"/>
  <c r="W33" i="8"/>
  <c r="J34" i="8"/>
  <c r="I34" i="8"/>
  <c r="W34" i="8"/>
  <c r="J35" i="8"/>
  <c r="I35" i="8"/>
  <c r="W35" i="8"/>
  <c r="J36" i="8"/>
  <c r="I36" i="8"/>
  <c r="W36" i="8"/>
  <c r="J6" i="9"/>
  <c r="I6" i="9"/>
  <c r="W6" i="9"/>
  <c r="J7" i="9"/>
  <c r="I7" i="9"/>
  <c r="W7" i="9"/>
  <c r="J8" i="9"/>
  <c r="I8" i="9"/>
  <c r="W8" i="9"/>
  <c r="J9" i="9"/>
  <c r="I9" i="9"/>
  <c r="W9" i="9"/>
  <c r="J10" i="9"/>
  <c r="I10" i="9"/>
  <c r="W10" i="9"/>
  <c r="J11" i="9"/>
  <c r="I11" i="9"/>
  <c r="W11" i="9"/>
  <c r="J12" i="9"/>
  <c r="I12" i="9"/>
  <c r="W12" i="9"/>
  <c r="J13" i="9"/>
  <c r="I13" i="9"/>
  <c r="W13" i="9"/>
  <c r="J14" i="9"/>
  <c r="I14" i="9"/>
  <c r="W14" i="9"/>
  <c r="J15" i="9"/>
  <c r="I15" i="9"/>
  <c r="W15" i="9"/>
  <c r="J8" i="8"/>
  <c r="I8" i="8"/>
  <c r="W8" i="8"/>
  <c r="J9" i="8"/>
  <c r="I9" i="8"/>
  <c r="W9" i="8"/>
  <c r="J10" i="8"/>
  <c r="I10" i="8"/>
  <c r="W10" i="8"/>
  <c r="J12" i="8"/>
  <c r="I12" i="8"/>
  <c r="W12" i="8"/>
  <c r="J13" i="8"/>
  <c r="I13" i="8"/>
  <c r="W13" i="8"/>
  <c r="J14" i="8"/>
  <c r="I14" i="8"/>
  <c r="W14" i="8"/>
  <c r="J15" i="8"/>
  <c r="I15" i="8"/>
  <c r="W15" i="8"/>
  <c r="J16" i="8"/>
  <c r="I16" i="8"/>
  <c r="W16" i="8"/>
  <c r="J17" i="8"/>
  <c r="I17" i="8"/>
  <c r="W17" i="8"/>
  <c r="J18" i="8"/>
  <c r="I18" i="8"/>
  <c r="W18" i="8"/>
  <c r="J19" i="8"/>
  <c r="I19" i="8"/>
  <c r="W19" i="8"/>
  <c r="J20" i="8"/>
  <c r="I20" i="8"/>
  <c r="W20" i="8"/>
  <c r="J26" i="8"/>
  <c r="I26" i="8"/>
  <c r="W26" i="8"/>
  <c r="J16" i="9"/>
  <c r="I16" i="9"/>
  <c r="W16" i="9"/>
  <c r="J17" i="9"/>
  <c r="I17" i="9"/>
  <c r="W17" i="9"/>
  <c r="J18" i="9"/>
  <c r="I18" i="9"/>
  <c r="W18" i="9"/>
  <c r="J19" i="9"/>
  <c r="I19" i="9"/>
  <c r="W19" i="9"/>
  <c r="J20" i="9"/>
  <c r="I20" i="9"/>
  <c r="W20" i="9"/>
  <c r="J21" i="9"/>
  <c r="I21" i="9"/>
  <c r="W21" i="9"/>
  <c r="J22" i="9"/>
  <c r="I22" i="9"/>
  <c r="W22" i="9"/>
  <c r="J23" i="9"/>
  <c r="I23" i="9"/>
  <c r="W23" i="9"/>
  <c r="J24" i="9"/>
  <c r="I24" i="9"/>
  <c r="W24" i="9"/>
  <c r="J25" i="9"/>
  <c r="I25" i="9"/>
  <c r="W25" i="9"/>
  <c r="J26" i="9"/>
  <c r="I26" i="9"/>
  <c r="W26" i="9"/>
  <c r="J27" i="9"/>
  <c r="I27" i="9"/>
  <c r="W27" i="9"/>
  <c r="J28" i="9"/>
  <c r="I28" i="9"/>
  <c r="W28" i="9"/>
  <c r="J29" i="9"/>
  <c r="I29" i="9"/>
  <c r="W29" i="9"/>
  <c r="J30" i="9"/>
  <c r="I30" i="9"/>
  <c r="W30" i="9"/>
  <c r="J31" i="9"/>
  <c r="I31" i="9"/>
  <c r="W31" i="9"/>
  <c r="J32" i="9"/>
  <c r="I32" i="9"/>
  <c r="W32" i="9"/>
  <c r="J33" i="9"/>
  <c r="I33" i="9"/>
  <c r="W33" i="9"/>
  <c r="J34" i="9"/>
  <c r="I34" i="9"/>
  <c r="W34" i="9"/>
  <c r="J35" i="9"/>
  <c r="I35" i="9"/>
  <c r="W35" i="9"/>
  <c r="J6" i="10"/>
  <c r="I6" i="10"/>
  <c r="W6" i="10"/>
  <c r="J7" i="10"/>
  <c r="I7" i="10"/>
  <c r="W7" i="10"/>
  <c r="J20" i="10"/>
  <c r="I20" i="10"/>
  <c r="W20" i="10"/>
  <c r="J24" i="10"/>
  <c r="I24" i="10"/>
  <c r="W24" i="10"/>
  <c r="J25" i="10"/>
  <c r="I25" i="10"/>
  <c r="W25" i="10"/>
  <c r="J26" i="10"/>
  <c r="I26" i="10"/>
  <c r="W26" i="10"/>
  <c r="J27" i="10"/>
  <c r="I27" i="10"/>
  <c r="W27" i="10"/>
  <c r="J28" i="10"/>
  <c r="I28" i="10"/>
  <c r="W28" i="10"/>
  <c r="W29" i="10"/>
  <c r="J29" i="10"/>
  <c r="I29" i="10"/>
  <c r="J32" i="10"/>
  <c r="I32" i="10"/>
  <c r="W32" i="10"/>
  <c r="W34" i="10"/>
  <c r="J34" i="10"/>
  <c r="I34" i="10"/>
  <c r="J35" i="10"/>
  <c r="I35" i="10"/>
  <c r="W35" i="10"/>
  <c r="J36" i="10"/>
  <c r="I36" i="10"/>
  <c r="W36" i="10"/>
  <c r="J8" i="11"/>
  <c r="I8" i="11"/>
  <c r="W8" i="11"/>
  <c r="J9" i="11"/>
  <c r="I9" i="11"/>
  <c r="W9" i="11"/>
  <c r="J14" i="11"/>
  <c r="I14" i="11"/>
  <c r="W14" i="11"/>
  <c r="J15" i="11"/>
  <c r="I15" i="11"/>
  <c r="W15" i="11"/>
  <c r="J16" i="11"/>
  <c r="I16" i="11"/>
  <c r="W16" i="11"/>
  <c r="J17" i="11"/>
  <c r="I17" i="11"/>
  <c r="W17" i="11"/>
  <c r="J18" i="11"/>
  <c r="I18" i="11"/>
  <c r="W18" i="11"/>
  <c r="J19" i="11"/>
  <c r="I19" i="11"/>
  <c r="W19" i="11"/>
  <c r="J20" i="11"/>
  <c r="I20" i="11"/>
  <c r="W20" i="11"/>
  <c r="J21" i="11"/>
  <c r="I21" i="11"/>
  <c r="W21" i="11"/>
  <c r="J22" i="11"/>
  <c r="I22" i="11"/>
  <c r="W22" i="11"/>
  <c r="J31" i="7"/>
  <c r="I31" i="7"/>
  <c r="W31" i="7"/>
  <c r="J32" i="7"/>
  <c r="I32" i="7"/>
  <c r="W32" i="7"/>
  <c r="J14" i="10"/>
  <c r="I14" i="10"/>
  <c r="W14" i="10"/>
  <c r="J17" i="10"/>
  <c r="I17" i="10"/>
  <c r="W17" i="10"/>
  <c r="J18" i="10"/>
  <c r="I18" i="10"/>
  <c r="W18" i="10"/>
  <c r="J19" i="10"/>
  <c r="I19" i="10"/>
  <c r="W19" i="10"/>
  <c r="J21" i="10"/>
  <c r="I21" i="10"/>
  <c r="W21" i="10"/>
  <c r="J22" i="10"/>
  <c r="I22" i="10"/>
  <c r="W22" i="10"/>
  <c r="J23" i="10"/>
  <c r="I23" i="10"/>
  <c r="W23" i="10"/>
  <c r="I30" i="10"/>
  <c r="W30" i="10"/>
  <c r="J30" i="10"/>
  <c r="J31" i="10"/>
  <c r="I31" i="10"/>
  <c r="W31" i="10"/>
  <c r="W33" i="10"/>
  <c r="J33" i="10"/>
  <c r="I33" i="10"/>
  <c r="J6" i="11"/>
  <c r="I6" i="11"/>
  <c r="W6" i="11"/>
  <c r="J7" i="11"/>
  <c r="I7" i="11"/>
  <c r="W7" i="11"/>
  <c r="J10" i="11"/>
  <c r="I10" i="11"/>
  <c r="W10" i="11"/>
  <c r="J11" i="11"/>
  <c r="I11" i="11"/>
  <c r="W11" i="11"/>
  <c r="J12" i="11"/>
  <c r="I12" i="11"/>
  <c r="W12" i="11"/>
  <c r="J13" i="11"/>
  <c r="I13" i="11"/>
  <c r="W13" i="11"/>
  <c r="J23" i="11"/>
  <c r="I23" i="11"/>
  <c r="W23" i="11"/>
  <c r="J24" i="11"/>
  <c r="I24" i="11"/>
  <c r="W24" i="11"/>
  <c r="J25" i="11"/>
  <c r="I25" i="11"/>
  <c r="W25" i="11"/>
  <c r="J26" i="11"/>
  <c r="I26" i="11"/>
  <c r="W26" i="11"/>
  <c r="J27" i="11"/>
  <c r="I27" i="11"/>
  <c r="W27" i="11"/>
  <c r="J28" i="11"/>
  <c r="I28" i="11"/>
  <c r="W28" i="11"/>
  <c r="J29" i="11"/>
  <c r="I29" i="11"/>
  <c r="W29" i="11"/>
  <c r="J30" i="11"/>
  <c r="I30" i="11"/>
  <c r="W30" i="11"/>
  <c r="J31" i="11"/>
  <c r="I31" i="11"/>
  <c r="W31" i="11"/>
  <c r="J32" i="11"/>
  <c r="I32" i="11"/>
  <c r="W32" i="11"/>
  <c r="J33" i="11"/>
  <c r="I33" i="11"/>
  <c r="W33" i="11"/>
  <c r="J34" i="11"/>
  <c r="I34" i="11"/>
  <c r="W34" i="11"/>
  <c r="J35" i="11"/>
  <c r="I35" i="11"/>
  <c r="W35" i="11"/>
  <c r="J36" i="11"/>
  <c r="I36" i="11"/>
  <c r="W36" i="11"/>
  <c r="J6" i="12"/>
  <c r="I6" i="12"/>
  <c r="W6" i="12"/>
  <c r="J7" i="12"/>
  <c r="I7" i="12"/>
  <c r="W7" i="12"/>
  <c r="J8" i="12"/>
  <c r="I8" i="12"/>
  <c r="W8" i="12"/>
  <c r="J9" i="12"/>
  <c r="I9" i="12"/>
  <c r="W9" i="12"/>
  <c r="J10" i="12"/>
  <c r="I10" i="12"/>
  <c r="W10" i="12"/>
  <c r="J11" i="12"/>
  <c r="I11" i="12"/>
  <c r="W11" i="12"/>
  <c r="J12" i="12"/>
  <c r="I12" i="12"/>
  <c r="W12" i="12"/>
  <c r="J13" i="12"/>
  <c r="I13" i="12"/>
  <c r="W13" i="12"/>
  <c r="J34" i="7"/>
  <c r="I34" i="7"/>
  <c r="W34" i="7"/>
  <c r="J8" i="10"/>
  <c r="I8" i="10"/>
  <c r="W8" i="10"/>
  <c r="J10" i="10"/>
  <c r="I10" i="10"/>
  <c r="W10" i="10"/>
  <c r="J16" i="10"/>
  <c r="I16" i="10"/>
  <c r="W16" i="10"/>
  <c r="J31" i="12"/>
  <c r="I31" i="12"/>
  <c r="W31" i="12"/>
  <c r="J32" i="12"/>
  <c r="I32" i="12"/>
  <c r="W32" i="12"/>
  <c r="J33" i="12"/>
  <c r="I33" i="12"/>
  <c r="W33" i="12"/>
  <c r="J34" i="12"/>
  <c r="I34" i="12"/>
  <c r="W34" i="12"/>
  <c r="J11" i="13"/>
  <c r="I11" i="13"/>
  <c r="W11" i="13"/>
  <c r="J13" i="13"/>
  <c r="I13" i="13"/>
  <c r="W13" i="13"/>
  <c r="J21" i="13"/>
  <c r="I21" i="13"/>
  <c r="W21" i="13"/>
  <c r="J25" i="13"/>
  <c r="I25" i="13"/>
  <c r="W25" i="13"/>
  <c r="J26" i="13"/>
  <c r="I26" i="13"/>
  <c r="W26" i="13"/>
  <c r="J27" i="13"/>
  <c r="I27" i="13"/>
  <c r="W27" i="13"/>
  <c r="J29" i="13"/>
  <c r="I29" i="13"/>
  <c r="W29" i="13"/>
  <c r="J30" i="13"/>
  <c r="I30" i="13"/>
  <c r="W30" i="13"/>
  <c r="J33" i="13"/>
  <c r="I33" i="13"/>
  <c r="W33" i="13"/>
  <c r="J34" i="13"/>
  <c r="I34" i="13"/>
  <c r="W34" i="13"/>
  <c r="J35" i="13"/>
  <c r="I35" i="13"/>
  <c r="W35" i="13"/>
  <c r="J8" i="14"/>
  <c r="I8" i="14"/>
  <c r="W8" i="14"/>
  <c r="J9" i="14"/>
  <c r="I9" i="14"/>
  <c r="W9" i="14"/>
  <c r="J11" i="14"/>
  <c r="I11" i="14"/>
  <c r="W11" i="14"/>
  <c r="J12" i="14"/>
  <c r="I12" i="14"/>
  <c r="W12" i="14"/>
  <c r="I13" i="14"/>
  <c r="W13" i="14"/>
  <c r="J13" i="14"/>
  <c r="W14" i="14"/>
  <c r="J14" i="14"/>
  <c r="I14" i="14"/>
  <c r="J17" i="14"/>
  <c r="W17" i="14"/>
  <c r="I17" i="14"/>
  <c r="J19" i="14"/>
  <c r="I19" i="14"/>
  <c r="W19" i="14"/>
  <c r="J22" i="14"/>
  <c r="I22" i="14"/>
  <c r="W22" i="14"/>
  <c r="J27" i="14"/>
  <c r="I27" i="14"/>
  <c r="W27" i="14"/>
  <c r="J6" i="15"/>
  <c r="I6" i="15"/>
  <c r="W6" i="15"/>
  <c r="J8" i="15"/>
  <c r="I8" i="15"/>
  <c r="W8" i="15"/>
  <c r="J9" i="15"/>
  <c r="I9" i="15"/>
  <c r="W9" i="15"/>
  <c r="J10" i="15"/>
  <c r="I10" i="15"/>
  <c r="W10" i="15"/>
  <c r="J11" i="15"/>
  <c r="I11" i="15"/>
  <c r="W11" i="15"/>
  <c r="J12" i="15"/>
  <c r="I12" i="15"/>
  <c r="W12" i="15"/>
  <c r="J13" i="15"/>
  <c r="I13" i="15"/>
  <c r="W13" i="15"/>
  <c r="J14" i="15"/>
  <c r="I14" i="15"/>
  <c r="W14" i="15"/>
  <c r="J17" i="15"/>
  <c r="I17" i="15"/>
  <c r="W17" i="15"/>
  <c r="J18" i="15"/>
  <c r="I18" i="15"/>
  <c r="W18" i="15"/>
  <c r="J19" i="15"/>
  <c r="I19" i="15"/>
  <c r="W19" i="15"/>
  <c r="J20" i="15"/>
  <c r="I20" i="15"/>
  <c r="W20" i="15"/>
  <c r="J21" i="15"/>
  <c r="I21" i="15"/>
  <c r="W21" i="15"/>
  <c r="J22" i="15"/>
  <c r="I22" i="15"/>
  <c r="W22" i="15"/>
  <c r="J23" i="15"/>
  <c r="I23" i="15"/>
  <c r="W23" i="15"/>
  <c r="J24" i="15"/>
  <c r="I24" i="15"/>
  <c r="W24" i="15"/>
  <c r="J25" i="15"/>
  <c r="I25" i="15"/>
  <c r="W25" i="15"/>
  <c r="J26" i="15"/>
  <c r="I26" i="15"/>
  <c r="W26" i="15"/>
  <c r="J27" i="15"/>
  <c r="I27" i="15"/>
  <c r="W27" i="15"/>
  <c r="J28" i="15"/>
  <c r="I28" i="15"/>
  <c r="W28" i="15"/>
  <c r="J29" i="15"/>
  <c r="I29" i="15"/>
  <c r="W29" i="15"/>
  <c r="J30" i="15"/>
  <c r="I30" i="15"/>
  <c r="W30" i="15"/>
  <c r="J31" i="15"/>
  <c r="I31" i="15"/>
  <c r="W31" i="15"/>
  <c r="J32" i="15"/>
  <c r="I32" i="15"/>
  <c r="W32" i="15"/>
  <c r="J33" i="15"/>
  <c r="I33" i="15"/>
  <c r="W33" i="15"/>
  <c r="J34" i="15"/>
  <c r="I34" i="15"/>
  <c r="W34" i="15"/>
  <c r="J35" i="15"/>
  <c r="I35" i="15"/>
  <c r="W35" i="15"/>
  <c r="J36" i="15"/>
  <c r="I36" i="15"/>
  <c r="W36" i="15"/>
  <c r="W6" i="13"/>
  <c r="I6" i="13"/>
  <c r="J6" i="13"/>
  <c r="W26" i="7"/>
  <c r="I26" i="7"/>
  <c r="J26" i="7"/>
  <c r="W34" i="4"/>
  <c r="J34" i="4"/>
  <c r="I34" i="4"/>
  <c r="W9" i="6"/>
  <c r="I9" i="6"/>
  <c r="J9" i="6"/>
  <c r="W24" i="4"/>
  <c r="I24" i="4"/>
  <c r="J24" i="4"/>
  <c r="B18" i="3"/>
  <c r="D10" i="3" l="1"/>
  <c r="I37" i="8"/>
  <c r="F43" i="8" s="1"/>
  <c r="X6" i="4"/>
  <c r="X7" i="4" s="1"/>
  <c r="X8" i="4" s="1"/>
  <c r="X9" i="4" s="1"/>
  <c r="X10" i="4" s="1"/>
  <c r="X11" i="4" s="1"/>
  <c r="X12" i="4" s="1"/>
  <c r="X13" i="4" s="1"/>
  <c r="X14" i="4" s="1"/>
  <c r="X15" i="4" s="1"/>
  <c r="X16" i="4" s="1"/>
  <c r="X17" i="4" s="1"/>
  <c r="X18" i="4" s="1"/>
  <c r="X19" i="4" s="1"/>
  <c r="X20" i="4" s="1"/>
  <c r="X21" i="4" s="1"/>
  <c r="X22" i="4" s="1"/>
  <c r="X23" i="4" s="1"/>
  <c r="X24" i="4" s="1"/>
  <c r="X25" i="4" s="1"/>
  <c r="X26" i="4" s="1"/>
  <c r="X27" i="4" s="1"/>
  <c r="X28" i="4" s="1"/>
  <c r="X29" i="4" s="1"/>
  <c r="X30" i="4" s="1"/>
  <c r="X31" i="4" s="1"/>
  <c r="X32" i="4" s="1"/>
  <c r="X33" i="4" s="1"/>
  <c r="X34" i="4" s="1"/>
  <c r="X35" i="4" s="1"/>
  <c r="X36" i="4" s="1"/>
  <c r="I37" i="4"/>
  <c r="F43" i="4" s="1"/>
  <c r="D6" i="3"/>
  <c r="I37" i="14"/>
  <c r="F43" i="14" s="1"/>
  <c r="D16" i="3"/>
  <c r="I37" i="5"/>
  <c r="F43" i="5" s="1"/>
  <c r="D7" i="3"/>
  <c r="I37" i="6"/>
  <c r="F43" i="6" s="1"/>
  <c r="D8" i="3"/>
  <c r="I37" i="7"/>
  <c r="F43" i="7" s="1"/>
  <c r="D9" i="3"/>
  <c r="I37" i="9"/>
  <c r="F43" i="9" s="1"/>
  <c r="D11" i="3"/>
  <c r="I37" i="10"/>
  <c r="F43" i="10" s="1"/>
  <c r="D12" i="3"/>
  <c r="I37" i="11"/>
  <c r="F43" i="11" s="1"/>
  <c r="D13" i="3"/>
  <c r="I37" i="12"/>
  <c r="F43" i="12" s="1"/>
  <c r="D14" i="3"/>
  <c r="I37" i="15"/>
  <c r="F43" i="15" s="1"/>
  <c r="D17" i="3"/>
  <c r="I37" i="13"/>
  <c r="F43" i="13" s="1"/>
  <c r="D15" i="3"/>
  <c r="K3" i="5" l="1"/>
  <c r="X6" i="5" s="1"/>
  <c r="X7" i="5" s="1"/>
  <c r="X8" i="5" s="1"/>
  <c r="X9" i="5" s="1"/>
  <c r="X10" i="5" s="1"/>
  <c r="X11" i="5" s="1"/>
  <c r="X12" i="5" s="1"/>
  <c r="X13" i="5" s="1"/>
  <c r="X14" i="5" s="1"/>
  <c r="X15" i="5" s="1"/>
  <c r="X16" i="5" s="1"/>
  <c r="X17" i="5" s="1"/>
  <c r="X18" i="5" s="1"/>
  <c r="X19" i="5" s="1"/>
  <c r="X20" i="5" s="1"/>
  <c r="X21" i="5" s="1"/>
  <c r="X22" i="5" s="1"/>
  <c r="X23" i="5" s="1"/>
  <c r="X24" i="5" s="1"/>
  <c r="X25" i="5" s="1"/>
  <c r="X26" i="5" s="1"/>
  <c r="X27" i="5" s="1"/>
  <c r="X28" i="5" s="1"/>
  <c r="X29" i="5" s="1"/>
  <c r="X30" i="5" s="1"/>
  <c r="X31" i="5" s="1"/>
  <c r="X32" i="5" s="1"/>
  <c r="X33" i="5" s="1"/>
  <c r="X34" i="5" s="1"/>
  <c r="X35" i="5" s="1"/>
  <c r="X36" i="5" s="1"/>
  <c r="E6" i="3"/>
  <c r="J37" i="4"/>
  <c r="F44" i="4" s="1"/>
  <c r="D18" i="3"/>
  <c r="J37" i="5" l="1"/>
  <c r="F44" i="5" s="1"/>
  <c r="K3" i="6"/>
  <c r="X6" i="6" s="1"/>
  <c r="X7" i="6" s="1"/>
  <c r="X8" i="6" s="1"/>
  <c r="X9" i="6" s="1"/>
  <c r="X10" i="6" s="1"/>
  <c r="X11" i="6" s="1"/>
  <c r="X12" i="6" s="1"/>
  <c r="X13" i="6" s="1"/>
  <c r="X14" i="6" s="1"/>
  <c r="X15" i="6" s="1"/>
  <c r="X16" i="6" s="1"/>
  <c r="X17" i="6" s="1"/>
  <c r="X18" i="6" s="1"/>
  <c r="X19" i="6" s="1"/>
  <c r="X20" i="6" s="1"/>
  <c r="X21" i="6" s="1"/>
  <c r="X22" i="6" s="1"/>
  <c r="X23" i="6" s="1"/>
  <c r="X24" i="6" s="1"/>
  <c r="X25" i="6" s="1"/>
  <c r="X26" i="6" s="1"/>
  <c r="X27" i="6" s="1"/>
  <c r="X28" i="6" s="1"/>
  <c r="X29" i="6" s="1"/>
  <c r="X30" i="6" s="1"/>
  <c r="X31" i="6" s="1"/>
  <c r="X32" i="6" s="1"/>
  <c r="X33" i="6" s="1"/>
  <c r="X34" i="6" s="1"/>
  <c r="X35" i="6" s="1"/>
  <c r="X36" i="6" s="1"/>
  <c r="E7" i="3"/>
  <c r="J37" i="6" l="1"/>
  <c r="F44" i="6" s="1"/>
  <c r="K3" i="7"/>
  <c r="X6" i="7" s="1"/>
  <c r="X7" i="7" s="1"/>
  <c r="X8" i="7" s="1"/>
  <c r="X9" i="7" s="1"/>
  <c r="X10" i="7" s="1"/>
  <c r="X11" i="7" s="1"/>
  <c r="X12" i="7" s="1"/>
  <c r="X13" i="7" s="1"/>
  <c r="X14" i="7" s="1"/>
  <c r="X15" i="7" s="1"/>
  <c r="X16" i="7" s="1"/>
  <c r="X17" i="7" s="1"/>
  <c r="X18" i="7" s="1"/>
  <c r="X19" i="7" s="1"/>
  <c r="X20" i="7" s="1"/>
  <c r="X21" i="7" s="1"/>
  <c r="X22" i="7" s="1"/>
  <c r="X23" i="7" s="1"/>
  <c r="X24" i="7" s="1"/>
  <c r="X25" i="7" s="1"/>
  <c r="X26" i="7" s="1"/>
  <c r="X27" i="7" s="1"/>
  <c r="X28" i="7" s="1"/>
  <c r="X29" i="7" s="1"/>
  <c r="X30" i="7" s="1"/>
  <c r="X31" i="7" s="1"/>
  <c r="X32" i="7" s="1"/>
  <c r="X33" i="7" s="1"/>
  <c r="X34" i="7" s="1"/>
  <c r="X35" i="7" s="1"/>
  <c r="X36" i="7" s="1"/>
  <c r="E8" i="3"/>
  <c r="J37" i="7" l="1"/>
  <c r="F44" i="7" s="1"/>
  <c r="K3" i="8"/>
  <c r="X6" i="8" s="1"/>
  <c r="X7" i="8" s="1"/>
  <c r="X8" i="8" s="1"/>
  <c r="X9" i="8" s="1"/>
  <c r="X10" i="8" s="1"/>
  <c r="X11" i="8" s="1"/>
  <c r="X12" i="8" s="1"/>
  <c r="X13" i="8" s="1"/>
  <c r="X14" i="8" s="1"/>
  <c r="X15" i="8" s="1"/>
  <c r="X16" i="8" s="1"/>
  <c r="X17" i="8" s="1"/>
  <c r="X18" i="8" s="1"/>
  <c r="X19" i="8" s="1"/>
  <c r="X20" i="8" s="1"/>
  <c r="X21" i="8" s="1"/>
  <c r="X22" i="8" s="1"/>
  <c r="X23" i="8" s="1"/>
  <c r="X24" i="8" s="1"/>
  <c r="X25" i="8" s="1"/>
  <c r="X26" i="8" s="1"/>
  <c r="X27" i="8" s="1"/>
  <c r="X28" i="8" s="1"/>
  <c r="X29" i="8" s="1"/>
  <c r="X30" i="8" s="1"/>
  <c r="X31" i="8" s="1"/>
  <c r="X32" i="8" s="1"/>
  <c r="X33" i="8" s="1"/>
  <c r="X34" i="8" s="1"/>
  <c r="X35" i="8" s="1"/>
  <c r="X36" i="8" s="1"/>
  <c r="E9" i="3"/>
  <c r="J37" i="8" l="1"/>
  <c r="F44" i="8" s="1"/>
  <c r="K3" i="9"/>
  <c r="X6" i="9" s="1"/>
  <c r="X7" i="9" s="1"/>
  <c r="X8" i="9" s="1"/>
  <c r="X9" i="9" s="1"/>
  <c r="X10" i="9" s="1"/>
  <c r="X11" i="9" s="1"/>
  <c r="X12" i="9" s="1"/>
  <c r="X13" i="9" s="1"/>
  <c r="X14" i="9" s="1"/>
  <c r="X15" i="9" s="1"/>
  <c r="X16" i="9" s="1"/>
  <c r="X17" i="9" s="1"/>
  <c r="X18" i="9" s="1"/>
  <c r="X19" i="9" s="1"/>
  <c r="X20" i="9" s="1"/>
  <c r="X21" i="9" s="1"/>
  <c r="X22" i="9" s="1"/>
  <c r="X23" i="9" s="1"/>
  <c r="X24" i="9" s="1"/>
  <c r="X25" i="9" s="1"/>
  <c r="X26" i="9" s="1"/>
  <c r="X27" i="9" s="1"/>
  <c r="X28" i="9" s="1"/>
  <c r="X29" i="9" s="1"/>
  <c r="X30" i="9" s="1"/>
  <c r="X31" i="9" s="1"/>
  <c r="X32" i="9" s="1"/>
  <c r="X33" i="9" s="1"/>
  <c r="X34" i="9" s="1"/>
  <c r="X35" i="9" s="1"/>
  <c r="X36" i="9" s="1"/>
  <c r="E10" i="3"/>
  <c r="J37" i="9" l="1"/>
  <c r="F44" i="9" s="1"/>
  <c r="K3" i="10"/>
  <c r="X6" i="10" s="1"/>
  <c r="X7" i="10" s="1"/>
  <c r="X8" i="10" s="1"/>
  <c r="X9" i="10" s="1"/>
  <c r="X10" i="10" s="1"/>
  <c r="X11" i="10" s="1"/>
  <c r="X12" i="10" s="1"/>
  <c r="X13" i="10" s="1"/>
  <c r="X14" i="10" s="1"/>
  <c r="X15" i="10" s="1"/>
  <c r="X16" i="10" s="1"/>
  <c r="X17" i="10" s="1"/>
  <c r="X18" i="10" s="1"/>
  <c r="X19" i="10" s="1"/>
  <c r="X20" i="10" s="1"/>
  <c r="X21" i="10" s="1"/>
  <c r="X22" i="10" s="1"/>
  <c r="X23" i="10" s="1"/>
  <c r="X24" i="10" s="1"/>
  <c r="X25" i="10" s="1"/>
  <c r="X26" i="10" s="1"/>
  <c r="X27" i="10" s="1"/>
  <c r="X28" i="10" s="1"/>
  <c r="X29" i="10" s="1"/>
  <c r="X30" i="10" s="1"/>
  <c r="X31" i="10" s="1"/>
  <c r="X32" i="10" s="1"/>
  <c r="X33" i="10" s="1"/>
  <c r="X34" i="10" s="1"/>
  <c r="X35" i="10" s="1"/>
  <c r="X36" i="10" s="1"/>
  <c r="E11" i="3"/>
  <c r="J37" i="10" l="1"/>
  <c r="F44" i="10" s="1"/>
  <c r="E12" i="3"/>
  <c r="K3" i="11"/>
  <c r="X6" i="11" s="1"/>
  <c r="X7" i="11" s="1"/>
  <c r="X8" i="11" s="1"/>
  <c r="X9" i="11" s="1"/>
  <c r="X10" i="11" s="1"/>
  <c r="X11" i="11" s="1"/>
  <c r="X12" i="11" s="1"/>
  <c r="X13" i="11" s="1"/>
  <c r="X14" i="11" s="1"/>
  <c r="X15" i="11" s="1"/>
  <c r="X16" i="11" s="1"/>
  <c r="X17" i="11" s="1"/>
  <c r="X18" i="11" s="1"/>
  <c r="X19" i="11" s="1"/>
  <c r="X20" i="11" s="1"/>
  <c r="X21" i="11" s="1"/>
  <c r="X22" i="11" s="1"/>
  <c r="X23" i="11" s="1"/>
  <c r="X24" i="11" s="1"/>
  <c r="X25" i="11" s="1"/>
  <c r="X26" i="11" s="1"/>
  <c r="X27" i="11" s="1"/>
  <c r="X28" i="11" s="1"/>
  <c r="X29" i="11" s="1"/>
  <c r="X30" i="11" s="1"/>
  <c r="X31" i="11" s="1"/>
  <c r="X32" i="11" s="1"/>
  <c r="X33" i="11" s="1"/>
  <c r="X34" i="11" s="1"/>
  <c r="X35" i="11" s="1"/>
  <c r="X36" i="11" s="1"/>
  <c r="J37" i="11" l="1"/>
  <c r="F44" i="11" s="1"/>
  <c r="K3" i="12"/>
  <c r="X6" i="12" s="1"/>
  <c r="X7" i="12" s="1"/>
  <c r="X8" i="12" s="1"/>
  <c r="X9" i="12" s="1"/>
  <c r="X10" i="12" s="1"/>
  <c r="X11" i="12" s="1"/>
  <c r="X12" i="12" s="1"/>
  <c r="X13" i="12" s="1"/>
  <c r="X14" i="12" s="1"/>
  <c r="X15" i="12" s="1"/>
  <c r="X16" i="12" s="1"/>
  <c r="X17" i="12" s="1"/>
  <c r="X18" i="12" s="1"/>
  <c r="X19" i="12" s="1"/>
  <c r="X20" i="12" s="1"/>
  <c r="X21" i="12" s="1"/>
  <c r="X22" i="12" s="1"/>
  <c r="X23" i="12" s="1"/>
  <c r="X24" i="12" s="1"/>
  <c r="X25" i="12" s="1"/>
  <c r="X26" i="12" s="1"/>
  <c r="X27" i="12" s="1"/>
  <c r="X28" i="12" s="1"/>
  <c r="X29" i="12" s="1"/>
  <c r="X30" i="12" s="1"/>
  <c r="X31" i="12" s="1"/>
  <c r="X32" i="12" s="1"/>
  <c r="X33" i="12" s="1"/>
  <c r="X34" i="12" s="1"/>
  <c r="X35" i="12" s="1"/>
  <c r="X36" i="12" s="1"/>
  <c r="E13" i="3"/>
  <c r="J37" i="12" l="1"/>
  <c r="F44" i="12" s="1"/>
  <c r="K3" i="13"/>
  <c r="X6" i="13" s="1"/>
  <c r="X7" i="13" s="1"/>
  <c r="X8" i="13" s="1"/>
  <c r="X9" i="13" s="1"/>
  <c r="X10" i="13" s="1"/>
  <c r="X11" i="13" s="1"/>
  <c r="X12" i="13" s="1"/>
  <c r="X13" i="13" s="1"/>
  <c r="X14" i="13" s="1"/>
  <c r="X15" i="13" s="1"/>
  <c r="X16" i="13" s="1"/>
  <c r="X17" i="13" s="1"/>
  <c r="X18" i="13" s="1"/>
  <c r="X19" i="13" s="1"/>
  <c r="X20" i="13" s="1"/>
  <c r="X21" i="13" s="1"/>
  <c r="X22" i="13" s="1"/>
  <c r="X23" i="13" s="1"/>
  <c r="X24" i="13" s="1"/>
  <c r="X25" i="13" s="1"/>
  <c r="X26" i="13" s="1"/>
  <c r="X27" i="13" s="1"/>
  <c r="X28" i="13" s="1"/>
  <c r="X29" i="13" s="1"/>
  <c r="X30" i="13" s="1"/>
  <c r="X31" i="13" s="1"/>
  <c r="X32" i="13" s="1"/>
  <c r="X33" i="13" s="1"/>
  <c r="X34" i="13" s="1"/>
  <c r="X35" i="13" s="1"/>
  <c r="X36" i="13" s="1"/>
  <c r="E14" i="3"/>
  <c r="J37" i="13" l="1"/>
  <c r="F44" i="13" s="1"/>
  <c r="K3" i="14"/>
  <c r="X6" i="14" s="1"/>
  <c r="X7" i="14" s="1"/>
  <c r="X8" i="14" s="1"/>
  <c r="X9" i="14" s="1"/>
  <c r="X10" i="14" s="1"/>
  <c r="X11" i="14" s="1"/>
  <c r="X12" i="14" s="1"/>
  <c r="X13" i="14" s="1"/>
  <c r="X14" i="14" s="1"/>
  <c r="X15" i="14" s="1"/>
  <c r="X16" i="14" s="1"/>
  <c r="X17" i="14" s="1"/>
  <c r="X18" i="14" s="1"/>
  <c r="X19" i="14" s="1"/>
  <c r="X20" i="14" s="1"/>
  <c r="X21" i="14" s="1"/>
  <c r="X22" i="14" s="1"/>
  <c r="X23" i="14" s="1"/>
  <c r="X24" i="14" s="1"/>
  <c r="X25" i="14" s="1"/>
  <c r="X26" i="14" s="1"/>
  <c r="X27" i="14" s="1"/>
  <c r="X28" i="14" s="1"/>
  <c r="X29" i="14" s="1"/>
  <c r="X30" i="14" s="1"/>
  <c r="X31" i="14" s="1"/>
  <c r="X32" i="14" s="1"/>
  <c r="X33" i="14" s="1"/>
  <c r="X34" i="14" s="1"/>
  <c r="X35" i="14" s="1"/>
  <c r="X36" i="14" s="1"/>
  <c r="E15" i="3"/>
  <c r="J37" i="14" l="1"/>
  <c r="F44" i="14" s="1"/>
  <c r="K3" i="15"/>
  <c r="X6" i="15" s="1"/>
  <c r="X7" i="15" s="1"/>
  <c r="X8" i="15" s="1"/>
  <c r="X9" i="15" s="1"/>
  <c r="X10" i="15" s="1"/>
  <c r="X11" i="15" s="1"/>
  <c r="X12" i="15" s="1"/>
  <c r="X13" i="15" s="1"/>
  <c r="X14" i="15" s="1"/>
  <c r="X15" i="15" s="1"/>
  <c r="X16" i="15" s="1"/>
  <c r="X17" i="15" s="1"/>
  <c r="X18" i="15" s="1"/>
  <c r="X19" i="15" s="1"/>
  <c r="X20" i="15" s="1"/>
  <c r="X21" i="15" s="1"/>
  <c r="X22" i="15" s="1"/>
  <c r="X23" i="15" s="1"/>
  <c r="X24" i="15" s="1"/>
  <c r="X25" i="15" s="1"/>
  <c r="X26" i="15" s="1"/>
  <c r="X27" i="15" s="1"/>
  <c r="X28" i="15" s="1"/>
  <c r="X29" i="15" s="1"/>
  <c r="X30" i="15" s="1"/>
  <c r="X31" i="15" s="1"/>
  <c r="X32" i="15" s="1"/>
  <c r="X33" i="15" s="1"/>
  <c r="X34" i="15" s="1"/>
  <c r="X35" i="15" s="1"/>
  <c r="X36" i="15" s="1"/>
  <c r="E16" i="3"/>
  <c r="J37" i="15" l="1"/>
  <c r="F44" i="15" s="1"/>
  <c r="E17" i="3"/>
  <c r="E18" i="3" s="1"/>
</calcChain>
</file>

<file path=xl/sharedStrings.xml><?xml version="1.0" encoding="utf-8"?>
<sst xmlns="http://schemas.openxmlformats.org/spreadsheetml/2006/main" count="804" uniqueCount="225">
  <si>
    <t>Arbeitszeiterfassung mit Feiertagen, Stundenkonto und Pausenprüfung · Vorlage von seminaron.de</t>
  </si>
  <si>
    <t>Ihre Angaben</t>
  </si>
  <si>
    <t>Name</t>
  </si>
  <si>
    <t>← erscheint auf jedem Monatsblatt</t>
  </si>
  <si>
    <t>Personalnummer</t>
  </si>
  <si>
    <t>Abteilung</t>
  </si>
  <si>
    <t>Firma (optional)</t>
  </si>
  <si>
    <t>Jahr</t>
  </si>
  <si>
    <t>← Jahr ändern: Kalender, Wochentage und Feiertage passen sich an</t>
  </si>
  <si>
    <t>Bundesland</t>
  </si>
  <si>
    <t>Nordrhein-Westfalen</t>
  </si>
  <si>
    <t>← aus der Liste wählen: bestimmt die Feiertage</t>
  </si>
  <si>
    <t>Erfassung ab (Datum)</t>
  </si>
  <si>
    <t>Arbeitszeit, Stundenkonto und Urlaub</t>
  </si>
  <si>
    <t>Wochenstunden laut Vertrag</t>
  </si>
  <si>
    <t>← zum Beispiel 40 oder 38,5</t>
  </si>
  <si>
    <t>Plusstunden</t>
  </si>
  <si>
    <t>Urlaubsanspruch im Jahr (Tage)</t>
  </si>
  <si>
    <t>← bei Start im laufenden Jahr den anteiligen Anspruch eintragen</t>
  </si>
  <si>
    <t>← für die Berechnung des Resturlaubs in der Jahresübersicht</t>
  </si>
  <si>
    <t>Arbeitstage und Sollzeit pro Tag</t>
  </si>
  <si>
    <t>Wochentag</t>
  </si>
  <si>
    <t>Arbeitstag (x)</t>
  </si>
  <si>
    <t>Sollzeit</t>
  </si>
  <si>
    <t>Montag</t>
  </si>
  <si>
    <t>x</t>
  </si>
  <si>
    <t>← Teilzeit: nur die Tage mit x markieren, an denen gearbeitet wird</t>
  </si>
  <si>
    <t>Dienstag</t>
  </si>
  <si>
    <t>← die Wochenstunden werden gleichmäßig auf diese Tage verteilt</t>
  </si>
  <si>
    <t>Mittwoch</t>
  </si>
  <si>
    <t>← andere Verteilung? Sollzeit überschreiben, etwa Mo bis Do 8:30, Fr 6:00</t>
  </si>
  <si>
    <t>Donnerstag</t>
  </si>
  <si>
    <t>Freitag</t>
  </si>
  <si>
    <t>Samstag</t>
  </si>
  <si>
    <t>Sonntag</t>
  </si>
  <si>
    <t>Summe pro Woche</t>
  </si>
  <si>
    <t>So geht es</t>
  </si>
  <si>
    <t>1. Gelbe Felder ausfüllen: Name, Jahr, Bundesland, Wochenstunden, Arbeitstage. Start mitten im Jahr: „Erfassung ab“ setzen.</t>
  </si>
  <si>
    <t>2. Im Monatsblatt jeden Tag Beginn, Ende und Pause eintragen, zum Beispiel 7:45, 16:15 und 0:30.</t>
  </si>
  <si>
    <t>3. Bei Urlaub, Krankheit oder Zeitausgleich statt der Zeiten ein Kürzel in die Spalte „Abw.“ eintragen.</t>
  </si>
  <si>
    <t>4. Arbeitszeit, Soll, Differenz und Saldo rechnet die Vorlage. Die Spalte „Hinweis“ warnt bei Pausen, 10 Stunden und Ruhezeit.</t>
  </si>
  <si>
    <t>5. Am Monatsende ausdrucken und unterschreiben. Die Jahresübersicht zeigt Saldo und Resturlaub.</t>
  </si>
  <si>
    <t>Kürzel für die Spalte „Abw.“</t>
  </si>
  <si>
    <t>U</t>
  </si>
  <si>
    <t>Urlaub</t>
  </si>
  <si>
    <t>Sollzeit gilt als erfüllt (Ausfallprinzip)</t>
  </si>
  <si>
    <t>HU</t>
  </si>
  <si>
    <t>halber Urlaubstag</t>
  </si>
  <si>
    <t>halbe Sollzeit gilt als erfüllt</t>
  </si>
  <si>
    <t>K</t>
  </si>
  <si>
    <t>krank</t>
  </si>
  <si>
    <t>ZA</t>
  </si>
  <si>
    <t>Zeitausgleich</t>
  </si>
  <si>
    <t>Plusstunden abbauen: Konto sinkt um die Sollzeit</t>
  </si>
  <si>
    <t>F</t>
  </si>
  <si>
    <t>frei oder Feiertag</t>
  </si>
  <si>
    <t>Sollzeit 0 (gesetzliche Feiertage erkennt die Vorlage selbst)</t>
  </si>
  <si>
    <t>Ausführliche Erklärung im Blatt „Anleitung“ und auf seminaron.de/arbeitszeiterfassung-excel-vorlage</t>
  </si>
  <si>
    <t>Vorlage von SEMINARON (seminaron.de). Frei verwendbar und veränderbar. Ohne Gewähr, keine Rechtsberatung. Stand: Oktober 2026.</t>
  </si>
  <si>
    <t>Anleitung: So rechnet der Stundenzettel</t>
  </si>
  <si>
    <t>In vier Schritten startklar</t>
  </si>
  <si>
    <t>1. Blatt „Start“: Name, Personalnummer, Abteilung, Jahr und Bundesland eintragen. Alle gelben Felder sind Eingabefelder. Starten Sie im laufenden Jahr, etwa mit einer neuen Stelle, tragen Sie unter „Erfassung ab“ Ihren ersten Arbeitstag ein. Davor zählt keine Sollzeit. Den Urlaubsanspruch tragen Sie dann anteilig ein.</t>
  </si>
  <si>
    <t>2. Wochenstunden und Arbeitstage festlegen. Die Sollzeit pro Tag rechnet die Vorlage selbst aus. Arbeiten Sie an einzelnen Tagen unterschiedlich lange, überschreiben Sie die Sollzeiten, zum Beispiel Freitag 6:00 und Montag bis Donnerstag 8:30. Zusammen müssen sie wieder die Wochenstunden ergeben.</t>
  </si>
  <si>
    <t>3. Übertrag aus dem Vorjahr eintragen: Stunden als 12:30 und daneben Plusstunden oder Minusstunden wählen.</t>
  </si>
  <si>
    <t>4. Im Monatsblatt an jedem Arbeitstag Beginn, Ende und Pause eintragen. Uhrzeiten immer mit Doppelpunkt: 7:45 und 16:15, die Pause als 0:30.</t>
  </si>
  <si>
    <t>Die Kürzel in der Spalte „Abw.“</t>
  </si>
  <si>
    <t>Kürzel</t>
  </si>
  <si>
    <t>Bedeutung</t>
  </si>
  <si>
    <t>So rechnet die Vorlage</t>
  </si>
  <si>
    <t>Der Tag gilt als erfüllt (Ausfallprinzip): Die Vorlage schreibt die Sollzeit gut, das Stundenkonto bleibt gleich. Zählt als 1 Urlaubstag.</t>
  </si>
  <si>
    <t>Die halbe Sollzeit wird gutgeschrieben. Die andere Hälfte arbeiten Sie und tragen Beginn und Ende ein. Zählt als 0,5 Urlaubstage.</t>
  </si>
  <si>
    <t>Wie Urlaub: Die Sollzeit gilt als erfüllt. Wer krank nach Hause geht, trägt die gearbeitete Zeit und K ein. Die Vorlage füllt bis zur Sollzeit auf.</t>
  </si>
  <si>
    <t>Sie bauen Plusstunden ab. Es gibt keine Gutschrift, die Sollzeit des Tages wird genau einmal vom Konto abgezogen. Tragen Sie dafür keine Minusstunden zusätzlich ein.</t>
  </si>
  <si>
    <t>Sollzeit 0. Gesetzliche Feiertage Ihres Bundeslands erkennt die Vorlage selbst. F ist für zusätzliche freie Tage gedacht, etwa Heiligabend oder einen örtlichen Feiertag.</t>
  </si>
  <si>
    <t>Arbeitszeit = REST(Ende - Beginn; 1) - Pause. REST sorgt dafür, dass Schichten über Mitternacht stimmen: 22:00 bis 6:00 Uhr ergibt 8 Stunden. Die Zeit zählt zu dem Tag, an dem die Schicht beginnt.</t>
  </si>
  <si>
    <t>Soll: die Sollzeit des Wochentags aus dem Blatt „Start“. An freien Wochentagen, an Feiertagen, mit dem Kürzel F und vor dem Datum unter „Erfassung ab“ ist sie 0.</t>
  </si>
  <si>
    <t>Differenz = Arbeitszeit + Gutschrift - Soll. Saldo = Übertrag + alle Differenzen bis zu diesem Tag. Der Saldo am Monatsende wandert automatisch in den nächsten Monat.</t>
  </si>
  <si>
    <t>Differenz und Saldo erscheinen für Tage mit Eintrag und für vergangene Arbeitstage. Ein vergangener Arbeitstag ohne Eintrag zählt mit minus Sollzeit und zeigt „Eintrag fehlt“. Zukünftige Tage bleiben leer, bis Sie etwas eintragen.</t>
  </si>
  <si>
    <t>Beispiel</t>
  </si>
  <si>
    <t>Beginn</t>
  </si>
  <si>
    <t>Ende</t>
  </si>
  <si>
    <t>Pause</t>
  </si>
  <si>
    <t>Arbeitszeit</t>
  </si>
  <si>
    <t>Normaler Tag</t>
  </si>
  <si>
    <t>Nachtschicht</t>
  </si>
  <si>
    <t>Langer Tag</t>
  </si>
  <si>
    <t>Der lange Tag löst im Monatsblatt zwei Hinweise aus: mehr als 10 Stunden und weniger als 45 Minuten Pause bei mehr als 9 Stunden Arbeit.</t>
  </si>
  <si>
    <t>Die automatischen Hinweise</t>
  </si>
  <si>
    <t>· Pause unter 30 Min.: mehr als 6 Stunden Arbeit, aber weniger als 30 Minuten Pause (§ 4 ArbZG).</t>
  </si>
  <si>
    <t>· Pause unter 45 Min.: mehr als 9 Stunden Arbeit, aber weniger als 45 Minuten Pause (§ 4 ArbZG).</t>
  </si>
  <si>
    <t>· über 10 Std.: mehr als 10 Stunden Arbeitszeit an einem Tag (§ 3 ArbZG).</t>
  </si>
  <si>
    <t>· Ruhezeit unter 11 Std.: Zwischen dem Ende des letzten Einsatzes und dem neuen Beginn liegen weniger als 11 Stunden (§ 5 ArbZG).</t>
  </si>
  <si>
    <t>· Eintrag fehlt, Ende fehlt, Beginn fehlt, Kürzel unbekannt: Erinnerung an unvollständige Tage.</t>
  </si>
  <si>
    <t>· Pause zu lang, Beginn gleich Ende, HU ohne Arbeitszeit: meist ein Tippfehler, etwa 0,5 statt 0:30 als Pause (das wären 12 Stunden).</t>
  </si>
  <si>
    <t>· Die Hinweise sind eine Hilfe und keine Rechtsberatung. Tarifverträge und einzelne Branchen dürfen abweichen, etwa mit 10 Stunden Ruhezeit in Krankenhäusern oder in der Gastronomie.</t>
  </si>
  <si>
    <t>Gut zu wissen</t>
  </si>
  <si>
    <t>· Minusstunden: Die Datei nutzt die Excel-Einstellung „1904-Datumswerte verwenden“ (Datei, Optionen, Erweitert). Nur so zeigt Excel negative Zeiten wie -2:30 an. Bitte nicht ausschalten.</t>
  </si>
  <si>
    <t>· Datumswerte nicht als Werte in andere Dateien kopieren: Dort erscheinen sie 4 Jahre und 1 Tag früher, aus dem 01.01.2027 wird der 31.12.2022. Stunden bleiben richtig, negative Salden zeigen in anderen Dateien aber Rauten.</t>
  </si>
  <si>
    <t>· Neues Jahr: Datei unter neuem Namen speichern, im Blatt „Start“ das Jahr ändern, den Saldo aus der Jahresübersicht als Übertrag eintragen, „Erfassung ab“ leeren und in den Monatsblättern Zeiten und Kürzel löschen.</t>
  </si>
  <si>
    <t>· Geteilter Dienst: Beginn des ersten und Ende des letzten Einsatzes eintragen, die Lücke dazwischen als Pause.</t>
  </si>
  <si>
    <t>· Mehrere Personen: pro Person eine Datei anlegen, zum Beispiel „Stundenzettel 2027 Anna Muster.xlsx“.</t>
  </si>
  <si>
    <t>· Aufbewahrung: Arbeitszeitaufzeichnungen mindestens zwei Jahre aufbewahren (§ 16 Abs. 2 ArbZG, § 17 MiLoG).</t>
  </si>
  <si>
    <t>· Kein Blattschutz: Sie können alles anpassen. Die Hilfsspalten N bis AC in den Monatsblättern sind ausgeblendet und rechnen im Hintergrund.</t>
  </si>
  <si>
    <t>Ausführlicher Ratgeber mit Erklärung der Formeln: seminaron.de/arbeitszeiterfassung-excel-vorlage</t>
  </si>
  <si>
    <t>Monat</t>
  </si>
  <si>
    <t>Soll (ganzer Monat)</t>
  </si>
  <si>
    <t>Ist</t>
  </si>
  <si>
    <t>Differenz</t>
  </si>
  <si>
    <t>Saldo</t>
  </si>
  <si>
    <t>Urlaubstage</t>
  </si>
  <si>
    <t>Krankheitstage</t>
  </si>
  <si>
    <t>Resturlaub</t>
  </si>
  <si>
    <t>Gearbeitet (Dezimal)</t>
  </si>
  <si>
    <t>Hinweise ArbZG</t>
  </si>
  <si>
    <t>Januar</t>
  </si>
  <si>
    <t>Februar</t>
  </si>
  <si>
    <t>März</t>
  </si>
  <si>
    <t>April</t>
  </si>
  <si>
    <t>Mai</t>
  </si>
  <si>
    <t>Juni</t>
  </si>
  <si>
    <t>Juli</t>
  </si>
  <si>
    <t>August</t>
  </si>
  <si>
    <t>September</t>
  </si>
  <si>
    <t>Oktober</t>
  </si>
  <si>
    <t>November</t>
  </si>
  <si>
    <t>Dezember</t>
  </si>
  <si>
    <t>Summe</t>
  </si>
  <si>
    <t>Soll: vertragliche Arbeitszeit des ganzen Monats ohne Wochenenden und Feiertage, ab dem Datum unter „Erfassung ab“.</t>
  </si>
  <si>
    <t>Ist: gearbeitete Zeit plus Gutschrift für Urlaub (U, HU) und Krankheit (K).</t>
  </si>
  <si>
    <t>Differenz und Saldo zählen nur Tage mit Eintrag und vergangene Arbeitstage. Im laufenden Monat ist die Differenz deshalb nicht Ist minus Soll.</t>
  </si>
  <si>
    <t>Resturlaub: Anspruch plus Rest aus dem Vorjahr minus genommene Urlaubstage.</t>
  </si>
  <si>
    <t>Hinweise ArbZG: Tage mit zu kurzer Pause, mehr als 10 Stunden oder weniger als 11 Stunden Ruhezeit.</t>
  </si>
  <si>
    <t>Name:</t>
  </si>
  <si>
    <t>Personalnr.:</t>
  </si>
  <si>
    <t>Abteilung:</t>
  </si>
  <si>
    <t>Land:</t>
  </si>
  <si>
    <t>Wochenstunden:</t>
  </si>
  <si>
    <t>Übertrag:</t>
  </si>
  <si>
    <t>Datum</t>
  </si>
  <si>
    <t>Tag</t>
  </si>
  <si>
    <t>Abw.</t>
  </si>
  <si>
    <t>Soll</t>
  </si>
  <si>
    <t>Hinweis</t>
  </si>
  <si>
    <t>Bemerkung</t>
  </si>
  <si>
    <t>Feiertag</t>
  </si>
  <si>
    <t>Soll Wochentag</t>
  </si>
  <si>
    <t>Spanne Min</t>
  </si>
  <si>
    <t>Pause Min</t>
  </si>
  <si>
    <t>Netto Min</t>
  </si>
  <si>
    <t>Gutschrift</t>
  </si>
  <si>
    <t>zählt</t>
  </si>
  <si>
    <t>Beginn abs</t>
  </si>
  <si>
    <t>Ende abs</t>
  </si>
  <si>
    <t>letztes Ende</t>
  </si>
  <si>
    <t>Ruhezeit Min</t>
  </si>
  <si>
    <t>ArbZG-Hinweis</t>
  </si>
  <si>
    <t>Monatsübersicht</t>
  </si>
  <si>
    <t>Bestätigung</t>
  </si>
  <si>
    <t>Soll im Monat</t>
  </si>
  <si>
    <t>Gearbeitet</t>
  </si>
  <si>
    <t>Gutschrift Urlaub und Krankheit</t>
  </si>
  <si>
    <t>Datum, Unterschrift Mitarbeiter/in</t>
  </si>
  <si>
    <t>Saldo am Monatsende</t>
  </si>
  <si>
    <t>Gearbeitet in Dezimalstunden</t>
  </si>
  <si>
    <t>Datum, Unterschrift Vorgesetzte/r</t>
  </si>
  <si>
    <t>Kürzel: U Urlaub · HU halber Urlaubstag · K krank · ZA Zeitausgleich · F frei oder Feiertag. Uhrzeiten mit Doppelpunkt eingeben, Pause als 0:30.</t>
  </si>
  <si>
    <t>Differenz und Saldo zählen Tage mit Eintrag und vergangene Arbeitstage. Hinweise: § 3 ArbZG (10 Std.), § 4 ArbZG (Pausen), § 5 ArbZG (11 Std. Ruhezeit).</t>
  </si>
  <si>
    <t>Feiertage</t>
  </si>
  <si>
    <t>Ostersonntag</t>
  </si>
  <si>
    <t>Baden-Württemberg</t>
  </si>
  <si>
    <t>Bayern</t>
  </si>
  <si>
    <t>Berlin</t>
  </si>
  <si>
    <t>Brandenburg</t>
  </si>
  <si>
    <t>Bremen</t>
  </si>
  <si>
    <t>Hamburg</t>
  </si>
  <si>
    <t>Hessen</t>
  </si>
  <si>
    <t>Mecklenburg-Vorpommern</t>
  </si>
  <si>
    <t>Niedersachsen</t>
  </si>
  <si>
    <t>Rheinland-Pfalz</t>
  </si>
  <si>
    <t>Saarland</t>
  </si>
  <si>
    <t>Sachsen</t>
  </si>
  <si>
    <t>Sachsen-Anhalt</t>
  </si>
  <si>
    <t>Schleswig-Holstein</t>
  </si>
  <si>
    <t>Thüringen</t>
  </si>
  <si>
    <t>Bei uns frei</t>
  </si>
  <si>
    <t>Gilt bei Ihnen</t>
  </si>
  <si>
    <t>Hilfsrechnung Ostern (Gauß)</t>
  </si>
  <si>
    <t>Neujahr</t>
  </si>
  <si>
    <t>a</t>
  </si>
  <si>
    <t>Heilige Drei Könige</t>
  </si>
  <si>
    <t>b</t>
  </si>
  <si>
    <t>Internationaler Frauentag</t>
  </si>
  <si>
    <t>c</t>
  </si>
  <si>
    <t>Karfreitag</t>
  </si>
  <si>
    <t>d</t>
  </si>
  <si>
    <t>fällt immer auf einen Sonntag</t>
  </si>
  <si>
    <t>e</t>
  </si>
  <si>
    <t>Ostermontag</t>
  </si>
  <si>
    <t>f</t>
  </si>
  <si>
    <t>Tag der Arbeit</t>
  </si>
  <si>
    <t>g</t>
  </si>
  <si>
    <t>Christi Himmelfahrt</t>
  </si>
  <si>
    <t>h</t>
  </si>
  <si>
    <t>Pfingstsonntag</t>
  </si>
  <si>
    <t>i</t>
  </si>
  <si>
    <t>Pfingstmontag</t>
  </si>
  <si>
    <t>k</t>
  </si>
  <si>
    <t>Fronleichnam</t>
  </si>
  <si>
    <t>in Teilen von Sachsen und Thüringen ebenfalls: dort im Monatsblatt F eintragen</t>
  </si>
  <si>
    <t>l</t>
  </si>
  <si>
    <t>Mariä Himmelfahrt</t>
  </si>
  <si>
    <t>Bayern: nur Gemeinden mit überwiegend katholischer Bevölkerung, sonst in Spalte Bayern 0</t>
  </si>
  <si>
    <t>m</t>
  </si>
  <si>
    <t>Weltkindertag</t>
  </si>
  <si>
    <t>Tag der Deutschen Einheit</t>
  </si>
  <si>
    <t>Reformationstag</t>
  </si>
  <si>
    <t>Allerheiligen</t>
  </si>
  <si>
    <t>Buß- und Bettag</t>
  </si>
  <si>
    <t>1. Weihnachtstag</t>
  </si>
  <si>
    <t>2. Weihnachtstag</t>
  </si>
  <si>
    <t>Heiligabend (betrieblich)</t>
  </si>
  <si>
    <t>kein gesetzlicher Feiertag: in Spalte „Bei uns frei“ 1 eintragen, wenn bei Ihnen frei ist</t>
  </si>
  <si>
    <t>Silvester (betrieblich)</t>
  </si>
  <si>
    <t>Die Zahlen 1 und 0 zeigen, in welchem Land der Tag ein gesetzlicher Feiertag ist. Sie können sie für betriebliche Regelungen anpassen.</t>
  </si>
  <si>
    <t>Ein Feiertag setzt die Sollzeit des Tages auf 0. Wer an einem Feiertag arbeitet, trägt die Zeiten ganz normal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</si>
</sst>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dd\.mm\.yyyy"/>
    <numFmt numFmtId="165" formatCode="[h]:mm"/>
    <numFmt numFmtId="166" formatCode="&quot;+&quot;[h]:mm;[Red]&quot;-&quot;[h]:mm;[h]:mm"/>
    <numFmt numFmtId="167" formatCode="0.0;\-0.0;0"/>
    <numFmt numFmtId="168" formatCode="[h]:mm;;"/>
    <numFmt numFmtId="169" formatCode="[Color10]&quot;+&quot;[h]:mm;[Red]&quot;-&quot;[h]:mm;&quot;&quot;"/>
    <numFmt numFmtId="170" formatCode="0.0;\-0.0;&quot;&quot;"/>
    <numFmt numFmtId="171" formatCode="0;\-0;&quot;&quot;"/>
    <numFmt numFmtId="172" formatCode="0.00;\-0.00;&quot;&quot;"/>
    <numFmt numFmtId="173" formatCode="[Color10]&quot;+&quot;[h]:mm;[Red]&quot;-&quot;[h]:mm;[h]:mm"/>
    <numFmt numFmtId="174" formatCode="0.0"/>
    <numFmt numFmtId="175" formatCode="[h]:mm&quot; Std.&quot;"/>
    <numFmt numFmtId="176" formatCode="dd\.mm\."/>
    <numFmt numFmtId="177" formatCode="ddd"/>
    <numFmt numFmtId="178" formatCode="0.0000"/>
  </numFmts>
  <fonts count="33" x14ac:knownFonts="1">
    <font>
      <sz val="11"/>
      <color theme="1"/>
      <name val="Calibri"/>
      <family val="2"/>
      <scheme val="minor"/>
    </font>
    <font>
      <b/>
      <sz val="24"/>
      <color rgb="FF1F2023"/>
      <name val="Calibri"/>
    </font>
    <font>
      <sz val="11"/>
      <color rgb="FF686E70"/>
      <name val="Calibri"/>
    </font>
    <font>
      <b/>
      <sz val="13"/>
      <color rgb="FFDE5E64"/>
      <name val="Calibri"/>
    </font>
    <font>
      <b/>
      <sz val="12"/>
      <color rgb="FF1F2023"/>
      <name val="Calibri"/>
    </font>
    <font>
      <b/>
      <sz val="12"/>
      <color rgb="FFB83F50"/>
      <name val="Calibri"/>
    </font>
    <font>
      <i/>
      <sz val="10"/>
      <color rgb="FF686E70"/>
      <name val="Calibri"/>
    </font>
    <font>
      <b/>
      <sz val="11"/>
      <color rgb="FFFFFFFF"/>
      <name val="Calibri"/>
    </font>
    <font>
      <sz val="11"/>
      <color rgb="FF1F2023"/>
      <name val="Calibri"/>
    </font>
    <font>
      <b/>
      <sz val="11"/>
      <color rgb="FF1F2023"/>
      <name val="Calibri"/>
    </font>
    <font>
      <b/>
      <i/>
      <sz val="10"/>
      <color rgb="FFB3261E"/>
      <name val="Calibri"/>
    </font>
    <font>
      <b/>
      <sz val="12"/>
      <color rgb="FF1B5E3A"/>
      <name val="Calibri"/>
    </font>
    <font>
      <b/>
      <sz val="12"/>
      <color rgb="FF8A4B0F"/>
      <name val="Calibri"/>
    </font>
    <font>
      <b/>
      <sz val="12"/>
      <color rgb="FF4B2A86"/>
      <name val="Calibri"/>
    </font>
    <font>
      <b/>
      <sz val="12"/>
      <color rgb="FF0B5C63"/>
      <name val="Calibri"/>
    </font>
    <font>
      <sz val="10"/>
      <color rgb="FF686E70"/>
      <name val="Calibri"/>
    </font>
    <font>
      <sz val="9"/>
      <color rgb="FF686E70"/>
      <name val="Calibri"/>
    </font>
    <font>
      <b/>
      <sz val="18"/>
      <color rgb="FF1F2023"/>
      <name val="Calibri"/>
    </font>
    <font>
      <b/>
      <sz val="10"/>
      <color rgb="FF1F2023"/>
      <name val="Calibri"/>
    </font>
    <font>
      <b/>
      <sz val="9"/>
      <color rgb="FF1F2023"/>
      <name val="Calibri"/>
    </font>
    <font>
      <sz val="10"/>
      <color rgb="FF1F2023"/>
      <name val="Calibri"/>
    </font>
    <font>
      <i/>
      <sz val="9"/>
      <color rgb="FF686E70"/>
      <name val="Calibri"/>
    </font>
    <font>
      <sz val="10"/>
      <color rgb="FFBBBBBB"/>
      <name val="Calibri"/>
    </font>
    <font>
      <b/>
      <sz val="9"/>
      <color rgb="FF686E70"/>
      <name val="Calibri"/>
    </font>
    <font>
      <b/>
      <sz val="20"/>
      <color rgb="FF1F2023"/>
      <name val="Calibri"/>
    </font>
    <font>
      <b/>
      <sz val="10"/>
      <color rgb="FFFFFFFF"/>
      <name val="Calibri"/>
    </font>
    <font>
      <b/>
      <sz val="11"/>
      <color rgb="FF686E70"/>
      <name val="Calibri"/>
    </font>
    <font>
      <b/>
      <sz val="8"/>
      <color rgb="FF686E70"/>
      <name val="Calibri"/>
    </font>
    <font>
      <b/>
      <sz val="10.5"/>
      <color rgb="FF1F2023"/>
      <name val="Calibri"/>
    </font>
    <font>
      <b/>
      <sz val="9"/>
      <color rgb="FF8A1F2B"/>
      <name val="Calibri"/>
    </font>
    <font>
      <b/>
      <sz val="11"/>
      <color rgb="FFDE5E64"/>
      <name val="Calibri"/>
    </font>
    <font>
      <sz val="8.5"/>
      <color rgb="FF686E70"/>
      <name val="Calibri"/>
    </font>
    <font>
      <sz val="10.5"/>
      <color rgb="FF1F2023"/>
      <name val="Calibri"/>
    </font>
  </fonts>
  <fills count="11">
    <fill>
      <patternFill patternType="none"/>
    </fill>
    <fill>
      <patternFill patternType="gray125"/>
    </fill>
    <fill>
      <patternFill patternType="solid">
        <fgColor rgb="FFFFF6D6"/>
        <bgColor rgb="FFFFF6D6"/>
      </patternFill>
    </fill>
    <fill>
      <patternFill patternType="solid">
        <fgColor rgb="FFB83F50"/>
        <bgColor rgb="FFB83F50"/>
      </patternFill>
    </fill>
    <fill>
      <patternFill patternType="solid">
        <fgColor rgb="FFB7E4C7"/>
        <bgColor rgb="FFB7E4C7"/>
      </patternFill>
    </fill>
    <fill>
      <patternFill patternType="solid">
        <fgColor rgb="FFDCF2E3"/>
        <bgColor rgb="FFDCF2E3"/>
      </patternFill>
    </fill>
    <fill>
      <patternFill patternType="solid">
        <fgColor rgb="FFFBD3B0"/>
        <bgColor rgb="FFFBD3B0"/>
      </patternFill>
    </fill>
    <fill>
      <patternFill patternType="solid">
        <fgColor rgb="FFE3D7F5"/>
        <bgColor rgb="FFE3D7F5"/>
      </patternFill>
    </fill>
    <fill>
      <patternFill patternType="solid">
        <fgColor rgb="FFC8EEF0"/>
        <bgColor rgb="FFC8EEF0"/>
      </patternFill>
    </fill>
    <fill>
      <patternFill patternType="solid">
        <fgColor rgb="FFFDF4F4"/>
        <bgColor rgb="FFFDF4F4"/>
      </patternFill>
    </fill>
    <fill>
      <patternFill patternType="solid">
        <fgColor rgb="FFDE5E64"/>
        <bgColor rgb="FFDE5E64"/>
      </patternFill>
    </fill>
  </fills>
  <borders count="9">
    <border>
      <left/>
      <right/>
      <top/>
      <bottom/>
      <diagonal/>
    </border>
    <border>
      <left style="thin">
        <color rgb="FFD9D4D4"/>
      </left>
      <right style="thin">
        <color rgb="FFD9D4D4"/>
      </right>
      <top style="thin">
        <color rgb="FFD9D4D4"/>
      </top>
      <bottom style="thin">
        <color rgb="FFD9D4D4"/>
      </bottom>
      <diagonal/>
    </border>
    <border>
      <left/>
      <right style="thin">
        <color rgb="FFD9D4D4"/>
      </right>
      <top style="thin">
        <color rgb="FFD9D4D4"/>
      </top>
      <bottom style="thin">
        <color rgb="FFD9D4D4"/>
      </bottom>
      <diagonal/>
    </border>
    <border>
      <left/>
      <right/>
      <top style="medium">
        <color rgb="FFB83F50"/>
      </top>
      <bottom/>
      <diagonal/>
    </border>
    <border>
      <left style="thin">
        <color rgb="FFD9D4D4"/>
      </left>
      <right style="thin">
        <color rgb="FFD9D4D4"/>
      </right>
      <top style="medium">
        <color rgb="FFB83F50"/>
      </top>
      <bottom style="thin">
        <color rgb="FFD9D4D4"/>
      </bottom>
      <diagonal/>
    </border>
    <border>
      <left/>
      <right/>
      <top/>
      <bottom style="thin">
        <color rgb="FF8A8E92"/>
      </bottom>
      <diagonal/>
    </border>
    <border>
      <left/>
      <right/>
      <top/>
      <bottom style="hair">
        <color rgb="FFD9D4D4"/>
      </bottom>
      <diagonal/>
    </border>
    <border>
      <left/>
      <right/>
      <top/>
      <bottom style="thin">
        <color rgb="FF1F2023"/>
      </bottom>
      <diagonal/>
    </border>
    <border>
      <left/>
      <right/>
      <top/>
      <bottom style="thin">
        <color rgb="FFD9D4D4"/>
      </bottom>
      <diagonal/>
    </border>
  </borders>
  <cellStyleXfs count="1">
    <xf numFmtId="0" fontId="0" fillId="0" borderId="0"/>
  </cellStyleXfs>
  <cellXfs count="13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horizontal="left" vertical="center"/>
    </xf>
    <xf numFmtId="0" fontId="6" fillId="0" borderId="0" xfId="0" applyFont="1" applyAlignment="1">
      <alignment vertical="center" wrapText="1"/>
    </xf>
    <xf numFmtId="165" fontId="5" fillId="2" borderId="1" xfId="0" applyNumberFormat="1" applyFont="1" applyFill="1" applyBorder="1" applyAlignment="1">
      <alignment horizontal="left" vertical="center"/>
    </xf>
    <xf numFmtId="0" fontId="7" fillId="3" borderId="1" xfId="0" applyFont="1" applyFill="1" applyBorder="1" applyAlignment="1">
      <alignment horizontal="left"/>
    </xf>
    <xf numFmtId="0" fontId="7" fillId="3" borderId="1" xfId="0" applyFont="1" applyFill="1" applyBorder="1" applyAlignment="1">
      <alignment horizontal="center"/>
    </xf>
    <xf numFmtId="0" fontId="8" fillId="0" borderId="1" xfId="0" applyFont="1" applyBorder="1"/>
    <xf numFmtId="0" fontId="5" fillId="2" borderId="1" xfId="0" applyFont="1" applyFill="1" applyBorder="1" applyAlignment="1">
      <alignment horizontal="center"/>
    </xf>
    <xf numFmtId="165" fontId="9" fillId="0" borderId="1" xfId="0" applyNumberFormat="1" applyFont="1" applyBorder="1" applyAlignment="1">
      <alignment horizontal="center"/>
    </xf>
    <xf numFmtId="0" fontId="9" fillId="0" borderId="3" xfId="0" applyFont="1" applyBorder="1"/>
    <xf numFmtId="0" fontId="9" fillId="0" borderId="3" xfId="0" applyFont="1" applyBorder="1" applyAlignment="1">
      <alignment horizontal="center"/>
    </xf>
    <xf numFmtId="165" fontId="9" fillId="0" borderId="3" xfId="0" applyNumberFormat="1" applyFont="1" applyBorder="1"/>
    <xf numFmtId="0" fontId="10" fillId="0" borderId="0" xfId="0" applyFont="1" applyAlignment="1">
      <alignment vertical="center" wrapText="1"/>
    </xf>
    <xf numFmtId="0" fontId="8" fillId="0" borderId="0" xfId="0" applyFont="1"/>
    <xf numFmtId="0" fontId="11" fillId="4" borderId="1" xfId="0" applyFont="1" applyFill="1" applyBorder="1" applyAlignment="1">
      <alignment horizontal="center"/>
    </xf>
    <xf numFmtId="0" fontId="6" fillId="0" borderId="0" xfId="0" applyFont="1" applyAlignment="1">
      <alignment vertical="center"/>
    </xf>
    <xf numFmtId="0" fontId="11" fillId="5" borderId="1" xfId="0" applyFont="1" applyFill="1" applyBorder="1" applyAlignment="1">
      <alignment horizontal="center"/>
    </xf>
    <xf numFmtId="0" fontId="12" fillId="6" borderId="1" xfId="0" applyFont="1" applyFill="1" applyBorder="1" applyAlignment="1">
      <alignment horizontal="center"/>
    </xf>
    <xf numFmtId="0" fontId="13" fillId="7" borderId="1" xfId="0" applyFont="1" applyFill="1" applyBorder="1" applyAlignment="1">
      <alignment horizontal="center"/>
    </xf>
    <xf numFmtId="0" fontId="14" fillId="8" borderId="1" xfId="0" applyFont="1" applyFill="1" applyBorder="1" applyAlignment="1">
      <alignment horizontal="center"/>
    </xf>
    <xf numFmtId="0" fontId="15" fillId="0" borderId="0" xfId="0" applyFont="1"/>
    <xf numFmtId="0" fontId="16" fillId="0" borderId="0" xfId="0" applyFont="1"/>
    <xf numFmtId="0" fontId="24" fillId="0" borderId="0" xfId="0" applyFont="1"/>
    <xf numFmtId="0" fontId="25" fillId="3" borderId="0" xfId="0" applyFont="1" applyFill="1"/>
    <xf numFmtId="0" fontId="11" fillId="4" borderId="8" xfId="0" applyFont="1" applyFill="1" applyBorder="1" applyAlignment="1">
      <alignment horizontal="center" vertical="top"/>
    </xf>
    <xf numFmtId="0" fontId="9" fillId="0" borderId="8" xfId="0" applyFont="1" applyBorder="1" applyAlignment="1">
      <alignment vertical="top"/>
    </xf>
    <xf numFmtId="0" fontId="11" fillId="5" borderId="8" xfId="0" applyFont="1" applyFill="1" applyBorder="1" applyAlignment="1">
      <alignment horizontal="center" vertical="top"/>
    </xf>
    <xf numFmtId="0" fontId="12" fillId="6" borderId="8" xfId="0" applyFont="1" applyFill="1" applyBorder="1" applyAlignment="1">
      <alignment horizontal="center" vertical="top"/>
    </xf>
    <xf numFmtId="0" fontId="13" fillId="7" borderId="8" xfId="0" applyFont="1" applyFill="1" applyBorder="1" applyAlignment="1">
      <alignment horizontal="center" vertical="top"/>
    </xf>
    <xf numFmtId="0" fontId="14" fillId="8" borderId="8" xfId="0" applyFont="1" applyFill="1" applyBorder="1" applyAlignment="1">
      <alignment horizontal="center" vertical="top"/>
    </xf>
    <xf numFmtId="0" fontId="25" fillId="10" borderId="0" xfId="0" applyFont="1" applyFill="1" applyAlignment="1">
      <alignment horizontal="left"/>
    </xf>
    <xf numFmtId="0" fontId="25" fillId="10" borderId="0" xfId="0" applyFont="1" applyFill="1" applyAlignment="1">
      <alignment horizontal="center"/>
    </xf>
    <xf numFmtId="20" fontId="8" fillId="0" borderId="8" xfId="0" applyNumberFormat="1" applyFont="1" applyBorder="1" applyAlignment="1">
      <alignment horizontal="center"/>
    </xf>
    <xf numFmtId="165" fontId="8" fillId="0" borderId="8" xfId="0" applyNumberFormat="1" applyFont="1" applyBorder="1" applyAlignment="1">
      <alignment horizontal="center"/>
    </xf>
    <xf numFmtId="165" fontId="9" fillId="0" borderId="8" xfId="0" applyNumberFormat="1" applyFont="1" applyBorder="1" applyAlignment="1">
      <alignment horizontal="center"/>
    </xf>
    <xf numFmtId="0" fontId="25" fillId="3" borderId="1" xfId="0" applyFont="1" applyFill="1" applyBorder="1" applyAlignment="1">
      <alignment horizontal="left" vertical="center" wrapText="1"/>
    </xf>
    <xf numFmtId="0" fontId="25" fillId="3" borderId="1" xfId="0" applyFont="1" applyFill="1" applyBorder="1" applyAlignment="1">
      <alignment horizontal="center" vertical="center" wrapText="1"/>
    </xf>
    <xf numFmtId="0" fontId="6" fillId="0" borderId="1" xfId="0" applyFont="1" applyBorder="1" applyAlignment="1">
      <alignment horizontal="left"/>
    </xf>
    <xf numFmtId="0" fontId="6" fillId="0" borderId="1" xfId="0" applyFont="1" applyBorder="1" applyAlignment="1">
      <alignment horizontal="center"/>
    </xf>
    <xf numFmtId="166" fontId="6" fillId="0" borderId="1" xfId="0" applyNumberFormat="1" applyFont="1" applyBorder="1" applyAlignment="1">
      <alignment horizontal="center"/>
    </xf>
    <xf numFmtId="167" fontId="6" fillId="0" borderId="1" xfId="0" applyNumberFormat="1" applyFont="1" applyBorder="1" applyAlignment="1">
      <alignment horizontal="center"/>
    </xf>
    <xf numFmtId="0" fontId="8" fillId="0" borderId="1" xfId="0" applyFont="1" applyBorder="1" applyAlignment="1">
      <alignment horizontal="left"/>
    </xf>
    <xf numFmtId="165" fontId="8" fillId="0" borderId="1" xfId="0" applyNumberFormat="1" applyFont="1" applyBorder="1" applyAlignment="1">
      <alignment horizontal="center"/>
    </xf>
    <xf numFmtId="168" fontId="8" fillId="0" borderId="1" xfId="0" applyNumberFormat="1" applyFont="1" applyBorder="1" applyAlignment="1">
      <alignment horizontal="center"/>
    </xf>
    <xf numFmtId="169" fontId="8" fillId="0" borderId="1" xfId="0" applyNumberFormat="1" applyFont="1" applyBorder="1" applyAlignment="1">
      <alignment horizontal="center"/>
    </xf>
    <xf numFmtId="166" fontId="9" fillId="0" borderId="1" xfId="0" applyNumberFormat="1" applyFont="1" applyBorder="1" applyAlignment="1">
      <alignment horizontal="center"/>
    </xf>
    <xf numFmtId="170" fontId="8" fillId="0" borderId="1" xfId="0" applyNumberFormat="1" applyFont="1" applyBorder="1" applyAlignment="1">
      <alignment horizontal="center"/>
    </xf>
    <xf numFmtId="171" fontId="8" fillId="0" borderId="1" xfId="0" applyNumberFormat="1" applyFont="1" applyBorder="1" applyAlignment="1">
      <alignment horizontal="center"/>
    </xf>
    <xf numFmtId="167" fontId="9" fillId="0" borderId="1" xfId="0" applyNumberFormat="1" applyFont="1" applyBorder="1" applyAlignment="1">
      <alignment horizontal="center"/>
    </xf>
    <xf numFmtId="172" fontId="8" fillId="0" borderId="1" xfId="0" applyNumberFormat="1" applyFont="1" applyBorder="1" applyAlignment="1">
      <alignment horizontal="center"/>
    </xf>
    <xf numFmtId="0" fontId="9" fillId="9" borderId="4" xfId="0" applyFont="1" applyFill="1" applyBorder="1" applyAlignment="1">
      <alignment horizontal="left"/>
    </xf>
    <xf numFmtId="165" fontId="9" fillId="9" borderId="4" xfId="0" applyNumberFormat="1" applyFont="1" applyFill="1" applyBorder="1" applyAlignment="1">
      <alignment horizontal="center"/>
    </xf>
    <xf numFmtId="173" fontId="9" fillId="9" borderId="4" xfId="0" applyNumberFormat="1" applyFont="1" applyFill="1" applyBorder="1" applyAlignment="1">
      <alignment horizontal="center"/>
    </xf>
    <xf numFmtId="166" fontId="9" fillId="9" borderId="4" xfId="0" applyNumberFormat="1" applyFont="1" applyFill="1" applyBorder="1" applyAlignment="1">
      <alignment horizontal="center"/>
    </xf>
    <xf numFmtId="174" fontId="9" fillId="9" borderId="4" xfId="0" applyNumberFormat="1" applyFont="1" applyFill="1" applyBorder="1" applyAlignment="1">
      <alignment horizontal="center"/>
    </xf>
    <xf numFmtId="1" fontId="9" fillId="9" borderId="4" xfId="0" applyNumberFormat="1" applyFont="1" applyFill="1" applyBorder="1" applyAlignment="1">
      <alignment horizontal="center"/>
    </xf>
    <xf numFmtId="2" fontId="9" fillId="9" borderId="4" xfId="0" applyNumberFormat="1" applyFont="1" applyFill="1" applyBorder="1" applyAlignment="1">
      <alignment horizontal="center"/>
    </xf>
    <xf numFmtId="0" fontId="6" fillId="0" borderId="0" xfId="0" applyFont="1"/>
    <xf numFmtId="0" fontId="17" fillId="0" borderId="0" xfId="0" applyFont="1"/>
    <xf numFmtId="0" fontId="16" fillId="0" borderId="0" xfId="0" applyFont="1" applyAlignment="1">
      <alignment horizontal="left"/>
    </xf>
    <xf numFmtId="0" fontId="16" fillId="0" borderId="0" xfId="0" applyFont="1" applyAlignment="1">
      <alignment horizontal="right"/>
    </xf>
    <xf numFmtId="166" fontId="9" fillId="0" borderId="5" xfId="0" applyNumberFormat="1" applyFont="1" applyBorder="1" applyAlignment="1">
      <alignment horizontal="left"/>
    </xf>
    <xf numFmtId="0" fontId="25" fillId="3" borderId="1" xfId="0" applyFont="1" applyFill="1" applyBorder="1" applyAlignment="1">
      <alignment horizontal="center" vertical="center"/>
    </xf>
    <xf numFmtId="0" fontId="25" fillId="3" borderId="1" xfId="0" applyFont="1" applyFill="1" applyBorder="1" applyAlignment="1">
      <alignment horizontal="left" vertical="center"/>
    </xf>
    <xf numFmtId="0" fontId="27" fillId="0" borderId="0" xfId="0" applyFont="1"/>
    <xf numFmtId="176" fontId="20" fillId="0" borderId="1" xfId="0" applyNumberFormat="1" applyFont="1" applyBorder="1" applyAlignment="1">
      <alignment horizontal="center" vertical="center"/>
    </xf>
    <xf numFmtId="177" fontId="20" fillId="0" borderId="1" xfId="0" applyNumberFormat="1" applyFont="1" applyBorder="1" applyAlignment="1">
      <alignment horizontal="center" vertical="center"/>
    </xf>
    <xf numFmtId="20" fontId="20" fillId="2" borderId="1" xfId="0" applyNumberFormat="1" applyFont="1" applyFill="1" applyBorder="1" applyAlignment="1">
      <alignment horizontal="center" vertical="center"/>
    </xf>
    <xf numFmtId="165"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xf>
    <xf numFmtId="165" fontId="18" fillId="0" borderId="1" xfId="0" applyNumberFormat="1" applyFont="1" applyBorder="1" applyAlignment="1">
      <alignment horizontal="center" vertical="center"/>
    </xf>
    <xf numFmtId="168" fontId="20" fillId="0" borderId="1" xfId="0" applyNumberFormat="1" applyFont="1" applyBorder="1" applyAlignment="1">
      <alignment horizontal="center" vertical="center"/>
    </xf>
    <xf numFmtId="173" fontId="20" fillId="0" borderId="1" xfId="0" applyNumberFormat="1" applyFont="1" applyBorder="1" applyAlignment="1">
      <alignment horizontal="center" vertical="center"/>
    </xf>
    <xf numFmtId="166" fontId="18" fillId="0" borderId="1" xfId="0" applyNumberFormat="1" applyFont="1" applyBorder="1" applyAlignment="1">
      <alignment horizontal="center" vertical="center"/>
    </xf>
    <xf numFmtId="0" fontId="16" fillId="0" borderId="1" xfId="0" applyFont="1" applyBorder="1" applyAlignment="1">
      <alignment horizontal="left" vertical="center" shrinkToFit="1"/>
    </xf>
    <xf numFmtId="0" fontId="20" fillId="2" borderId="1" xfId="0" applyFont="1" applyFill="1" applyBorder="1" applyAlignment="1">
      <alignment horizontal="left" vertical="center"/>
    </xf>
    <xf numFmtId="178" fontId="0" fillId="0" borderId="0" xfId="0" applyNumberFormat="1"/>
    <xf numFmtId="0" fontId="28" fillId="9" borderId="4" xfId="0" applyFont="1" applyFill="1" applyBorder="1" applyAlignment="1">
      <alignment horizontal="left" vertical="center"/>
    </xf>
    <xf numFmtId="165" fontId="28" fillId="9" borderId="4" xfId="0" applyNumberFormat="1" applyFont="1" applyFill="1" applyBorder="1" applyAlignment="1">
      <alignment horizontal="center" vertical="center"/>
    </xf>
    <xf numFmtId="173" fontId="28" fillId="9" borderId="4" xfId="0" applyNumberFormat="1" applyFont="1" applyFill="1" applyBorder="1" applyAlignment="1">
      <alignment horizontal="center" vertical="center"/>
    </xf>
    <xf numFmtId="166" fontId="28" fillId="9" borderId="4" xfId="0" applyNumberFormat="1" applyFont="1" applyFill="1" applyBorder="1" applyAlignment="1">
      <alignment horizontal="center" vertical="center"/>
    </xf>
    <xf numFmtId="0" fontId="29" fillId="9" borderId="4" xfId="0" applyFont="1" applyFill="1" applyBorder="1" applyAlignment="1">
      <alignment horizontal="left" vertical="center"/>
    </xf>
    <xf numFmtId="0" fontId="30" fillId="0" borderId="0" xfId="0" applyFont="1"/>
    <xf numFmtId="0" fontId="0" fillId="0" borderId="7" xfId="0" applyBorder="1"/>
    <xf numFmtId="0" fontId="31" fillId="0" borderId="0" xfId="0" applyFont="1"/>
    <xf numFmtId="0" fontId="18" fillId="0" borderId="0" xfId="0" applyFont="1"/>
    <xf numFmtId="164" fontId="18" fillId="0" borderId="0" xfId="0" applyNumberFormat="1" applyFont="1"/>
    <xf numFmtId="0" fontId="19" fillId="9" borderId="1" xfId="0" applyFont="1" applyFill="1" applyBorder="1" applyAlignment="1">
      <alignment horizontal="center" wrapText="1"/>
    </xf>
    <xf numFmtId="0" fontId="19" fillId="9" borderId="1" xfId="0" applyFont="1" applyFill="1" applyBorder="1" applyAlignment="1">
      <alignment horizontal="center" textRotation="90" wrapText="1"/>
    </xf>
    <xf numFmtId="0" fontId="23" fillId="0" borderId="0" xfId="0" applyFont="1"/>
    <xf numFmtId="0" fontId="20" fillId="0" borderId="1" xfId="0" applyFont="1" applyBorder="1"/>
    <xf numFmtId="164" fontId="0" fillId="0" borderId="1" xfId="0" applyNumberFormat="1" applyBorder="1"/>
    <xf numFmtId="0" fontId="20" fillId="0" borderId="1" xfId="0" applyFont="1" applyBorder="1" applyAlignment="1">
      <alignment horizontal="center"/>
    </xf>
    <xf numFmtId="0" fontId="0" fillId="2" borderId="1" xfId="0" applyFill="1" applyBorder="1" applyAlignment="1">
      <alignment horizontal="center"/>
    </xf>
    <xf numFmtId="0" fontId="21" fillId="0" borderId="1" xfId="0" applyFont="1" applyBorder="1"/>
    <xf numFmtId="0" fontId="22" fillId="0" borderId="1" xfId="0" applyFont="1" applyBorder="1" applyAlignment="1">
      <alignment horizontal="center"/>
    </xf>
    <xf numFmtId="0" fontId="21" fillId="0" borderId="0" xfId="0" applyFont="1"/>
    <xf numFmtId="164" fontId="5" fillId="2" borderId="1" xfId="0" applyNumberFormat="1" applyFont="1" applyFill="1" applyBorder="1" applyAlignment="1">
      <alignment horizontal="left" vertical="center"/>
    </xf>
    <xf numFmtId="0" fontId="0" fillId="0" borderId="2" xfId="0" applyBorder="1"/>
    <xf numFmtId="0" fontId="5" fillId="2" borderId="1" xfId="0" applyFont="1" applyFill="1" applyBorder="1" applyAlignment="1">
      <alignment horizontal="left" vertical="center"/>
    </xf>
    <xf numFmtId="1" fontId="5" fillId="2" borderId="1" xfId="0" applyNumberFormat="1" applyFont="1" applyFill="1" applyBorder="1" applyAlignment="1">
      <alignment horizontal="left" vertical="center"/>
    </xf>
    <xf numFmtId="0" fontId="8" fillId="0" borderId="0" xfId="0" applyFont="1" applyAlignment="1">
      <alignment vertical="top" wrapText="1"/>
    </xf>
    <xf numFmtId="0" fontId="0" fillId="0" borderId="0" xfId="0"/>
    <xf numFmtId="0" fontId="25" fillId="3" borderId="0" xfId="0" applyFont="1" applyFill="1"/>
    <xf numFmtId="0" fontId="32" fillId="0" borderId="8" xfId="0" applyFont="1" applyBorder="1" applyAlignment="1">
      <alignment vertical="top" wrapText="1"/>
    </xf>
    <xf numFmtId="0" fontId="0" fillId="0" borderId="8" xfId="0" applyBorder="1"/>
    <xf numFmtId="0" fontId="8" fillId="0" borderId="8" xfId="0" applyFont="1" applyBorder="1"/>
    <xf numFmtId="0" fontId="15" fillId="0" borderId="0" xfId="0" applyFont="1" applyAlignment="1">
      <alignment vertical="top" wrapText="1"/>
    </xf>
    <xf numFmtId="0" fontId="16" fillId="0" borderId="0" xfId="0" applyFont="1" applyAlignment="1">
      <alignment vertical="top" wrapText="1"/>
    </xf>
    <xf numFmtId="0" fontId="26" fillId="0" borderId="0" xfId="0" applyFont="1" applyAlignment="1">
      <alignment horizontal="right" vertical="center"/>
    </xf>
    <xf numFmtId="0" fontId="28" fillId="9" borderId="4" xfId="0" applyFont="1" applyFill="1" applyBorder="1" applyAlignment="1">
      <alignment horizontal="left" vertical="center"/>
    </xf>
    <xf numFmtId="0" fontId="28" fillId="9" borderId="4" xfId="0" applyFont="1" applyFill="1" applyBorder="1" applyAlignment="1">
      <alignment horizontal="center" vertical="center"/>
    </xf>
    <xf numFmtId="0" fontId="20" fillId="0" borderId="6" xfId="0" applyFont="1" applyBorder="1"/>
    <xf numFmtId="0" fontId="0" fillId="0" borderId="6" xfId="0" applyBorder="1"/>
    <xf numFmtId="0" fontId="17" fillId="0" borderId="0" xfId="0" applyFont="1"/>
    <xf numFmtId="165" fontId="18" fillId="0" borderId="6" xfId="0" applyNumberFormat="1" applyFont="1" applyBorder="1" applyAlignment="1">
      <alignment horizontal="right"/>
    </xf>
    <xf numFmtId="0" fontId="16" fillId="0" borderId="0" xfId="0" applyFont="1" applyAlignment="1">
      <alignment horizontal="right"/>
    </xf>
    <xf numFmtId="174" fontId="18" fillId="0" borderId="6" xfId="0" applyNumberFormat="1" applyFont="1" applyBorder="1" applyAlignment="1">
      <alignment horizontal="right"/>
    </xf>
    <xf numFmtId="0" fontId="9" fillId="0" borderId="5" xfId="0" applyFont="1" applyBorder="1" applyAlignment="1">
      <alignment horizontal="left"/>
    </xf>
    <xf numFmtId="0" fontId="0" fillId="0" borderId="5" xfId="0" applyBorder="1"/>
    <xf numFmtId="2" fontId="18" fillId="0" borderId="6" xfId="0" applyNumberFormat="1" applyFont="1" applyBorder="1" applyAlignment="1">
      <alignment horizontal="right"/>
    </xf>
    <xf numFmtId="1" fontId="18" fillId="0" borderId="6" xfId="0" applyNumberFormat="1" applyFont="1" applyBorder="1" applyAlignment="1">
      <alignment horizontal="right"/>
    </xf>
    <xf numFmtId="175" fontId="9" fillId="0" borderId="5" xfId="0" applyNumberFormat="1" applyFont="1" applyBorder="1" applyAlignment="1">
      <alignment horizontal="left"/>
    </xf>
    <xf numFmtId="173" fontId="18" fillId="0" borderId="6" xfId="0" applyNumberFormat="1" applyFont="1" applyBorder="1" applyAlignment="1">
      <alignment horizontal="right"/>
    </xf>
    <xf numFmtId="0" fontId="18" fillId="0" borderId="6" xfId="0" applyFont="1" applyBorder="1"/>
    <xf numFmtId="166" fontId="18" fillId="0" borderId="6" xfId="0" applyNumberFormat="1" applyFont="1" applyBorder="1" applyAlignment="1">
      <alignment horizontal="right"/>
    </xf>
  </cellXfs>
  <cellStyles count="1">
    <cellStyle name="Standard" xfId="0" builtinId="0"/>
  </cellStyles>
  <dxfs count="137">
    <dxf>
      <font>
        <b/>
        <color rgb="FF8A1F2B"/>
      </font>
      <fill>
        <patternFill patternType="solid">
          <fgColor rgb="FFF8D7DA"/>
          <bgColor rgb="FFF8D7DA"/>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9A6200"/>
      </font>
    </dxf>
    <dxf>
      <font>
        <b/>
        <color rgb="FFB3261E"/>
      </font>
    </dxf>
    <dxf>
      <font>
        <b/>
        <color rgb="FF0B5C63"/>
      </font>
      <fill>
        <patternFill patternType="solid">
          <fgColor rgb="FFC8EEF0"/>
          <bgColor rgb="FFC8EEF0"/>
        </patternFill>
      </fill>
    </dxf>
    <dxf>
      <font>
        <b/>
        <color rgb="FF4B2A86"/>
      </font>
      <fill>
        <patternFill patternType="solid">
          <fgColor rgb="FFE3D7F5"/>
          <bgColor rgb="FFE3D7F5"/>
        </patternFill>
      </fill>
    </dxf>
    <dxf>
      <font>
        <b/>
        <color rgb="FF8A4B0F"/>
      </font>
      <fill>
        <patternFill patternType="solid">
          <fgColor rgb="FFFBD3B0"/>
          <bgColor rgb="FFFBD3B0"/>
        </patternFill>
      </fill>
    </dxf>
    <dxf>
      <font>
        <b/>
        <color rgb="FF1B5E3A"/>
      </font>
      <fill>
        <patternFill patternType="solid">
          <fgColor rgb="FFDCF2E3"/>
          <bgColor rgb="FFDCF2E3"/>
        </patternFill>
      </fill>
    </dxf>
    <dxf>
      <font>
        <b/>
        <color rgb="FF1B5E3A"/>
      </font>
      <fill>
        <patternFill patternType="solid">
          <fgColor rgb="FFB7E4C7"/>
          <bgColor rgb="FFB7E4C7"/>
        </patternFill>
      </fill>
    </dxf>
    <dxf>
      <fill>
        <patternFill patternType="solid">
          <fgColor rgb="FFE9E7E7"/>
          <bgColor rgb="FFE9E7E7"/>
        </patternFill>
      </fill>
    </dxf>
    <dxf>
      <fill>
        <patternFill patternType="solid">
          <fgColor rgb="FFF8D7DA"/>
          <bgColor rgb="FFF8D7DA"/>
        </patternFill>
      </fill>
    </dxf>
    <dxf>
      <font>
        <color rgb="FF9A9EA3"/>
      </font>
      <fill>
        <patternFill patternType="solid">
          <fgColor rgb="FFF2F2F2"/>
          <bgColor rgb="FFF2F2F2"/>
        </patternFill>
      </fill>
    </dxf>
    <dxf>
      <fill>
        <patternFill patternType="solid">
          <fgColor rgb="FFF2F2F2"/>
          <bgColor rgb="FFF2F2F2"/>
        </patternFill>
      </fill>
    </dxf>
    <dxf>
      <font>
        <b/>
        <color rgb="FF8A1F2B"/>
      </font>
    </dxf>
    <dxf>
      <font>
        <b/>
        <color rgb="FF8A1F2B"/>
      </font>
      <fill>
        <patternFill patternType="solid">
          <fgColor rgb="FFF8D7DA"/>
          <bgColor rgb="FFF8D7DA"/>
        </patternFill>
      </fill>
    </dxf>
    <dxf>
      <font>
        <b/>
        <i/>
        <color rgb="FFB3261E"/>
      </font>
    </dxf>
    <dxf>
      <font>
        <b/>
        <i/>
        <color rgb="FFB3261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E5E64"/>
    <pageSetUpPr fitToPage="1"/>
  </sheetPr>
  <dimension ref="B2:E45"/>
  <sheetViews>
    <sheetView showGridLines="0" tabSelected="1" workbookViewId="0"/>
  </sheetViews>
  <sheetFormatPr baseColWidth="10" defaultColWidth="9.140625" defaultRowHeight="15" x14ac:dyDescent="0.25"/>
  <cols>
    <col min="1" max="1" width="3" customWidth="1"/>
    <col min="2" max="2" width="40" customWidth="1"/>
    <col min="3" max="3" width="24" customWidth="1"/>
    <col min="4" max="4" width="16" customWidth="1"/>
    <col min="5" max="5" width="62" customWidth="1"/>
  </cols>
  <sheetData>
    <row r="2" spans="2:5" ht="33.950000000000003" customHeight="1" x14ac:dyDescent="0.5">
      <c r="B2" s="1" t="str">
        <f>"Stundenzettel "&amp;Jahr</f>
        <v>Stundenzettel 2027</v>
      </c>
    </row>
    <row r="3" spans="2:5" x14ac:dyDescent="0.25">
      <c r="B3" s="2" t="s">
        <v>0</v>
      </c>
    </row>
    <row r="5" spans="2:5" ht="18" customHeight="1" x14ac:dyDescent="0.3">
      <c r="B5" s="3" t="s">
        <v>1</v>
      </c>
    </row>
    <row r="6" spans="2:5" ht="18" customHeight="1" x14ac:dyDescent="0.25">
      <c r="B6" s="4" t="s">
        <v>2</v>
      </c>
      <c r="C6" s="103"/>
      <c r="D6" s="102"/>
      <c r="E6" s="6" t="s">
        <v>3</v>
      </c>
    </row>
    <row r="7" spans="2:5" ht="18" customHeight="1" x14ac:dyDescent="0.25">
      <c r="B7" s="4" t="s">
        <v>4</v>
      </c>
      <c r="C7" s="103"/>
      <c r="D7" s="102"/>
    </row>
    <row r="8" spans="2:5" ht="18" customHeight="1" x14ac:dyDescent="0.25">
      <c r="B8" s="4" t="s">
        <v>5</v>
      </c>
      <c r="C8" s="103"/>
      <c r="D8" s="102"/>
    </row>
    <row r="9" spans="2:5" ht="18" customHeight="1" x14ac:dyDescent="0.25">
      <c r="B9" s="4" t="s">
        <v>6</v>
      </c>
      <c r="C9" s="103"/>
      <c r="D9" s="102"/>
    </row>
    <row r="10" spans="2:5" ht="18" customHeight="1" x14ac:dyDescent="0.25">
      <c r="B10" s="4" t="s">
        <v>7</v>
      </c>
      <c r="C10" s="104">
        <v>2027</v>
      </c>
      <c r="D10" s="102"/>
      <c r="E10" s="6" t="s">
        <v>8</v>
      </c>
    </row>
    <row r="11" spans="2:5" ht="18" customHeight="1" x14ac:dyDescent="0.25">
      <c r="B11" s="4" t="s">
        <v>9</v>
      </c>
      <c r="C11" s="103" t="s">
        <v>10</v>
      </c>
      <c r="D11" s="102"/>
      <c r="E11" s="6" t="s">
        <v>11</v>
      </c>
    </row>
    <row r="12" spans="2:5" ht="18" customHeight="1" x14ac:dyDescent="0.25">
      <c r="B12" s="4" t="s">
        <v>12</v>
      </c>
      <c r="C12" s="101"/>
      <c r="D12" s="102"/>
      <c r="E12" s="6" t="str">
        <f>IF(AND(ISNUMBER(C12),YEAR(C12)&lt;&gt;Jahr),"← liegt nicht im Jahr "&amp;Jahr&amp;": Datum anpassen oder Feld leeren","← leer = ab 1. Januar. Start im laufenden Jahr: ersten Arbeitstag eintragen")</f>
        <v>← leer = ab 1. Januar. Start im laufenden Jahr: ersten Arbeitstag eintragen</v>
      </c>
    </row>
    <row r="13" spans="2:5" ht="30" customHeight="1" x14ac:dyDescent="0.3">
      <c r="B13" s="3" t="s">
        <v>13</v>
      </c>
    </row>
    <row r="14" spans="2:5" ht="18" customHeight="1" x14ac:dyDescent="0.25">
      <c r="B14" s="4" t="s">
        <v>14</v>
      </c>
      <c r="C14" s="103">
        <v>40</v>
      </c>
      <c r="D14" s="102"/>
      <c r="E14" s="6" t="s">
        <v>15</v>
      </c>
    </row>
    <row r="15" spans="2:5" ht="18" customHeight="1" x14ac:dyDescent="0.25">
      <c r="B15" s="4" t="str">
        <f>"Übertrag Stundenkonto aus "&amp;(Jahr-1)</f>
        <v>Übertrag Stundenkonto aus 2026</v>
      </c>
      <c r="C15" s="7">
        <v>0</v>
      </c>
      <c r="D15" s="5" t="s">
        <v>16</v>
      </c>
      <c r="E15" s="6" t="str">
        <f>IF(N(C15)*24&gt;=100,"← wirklich "&amp;TEXT(N(C15)*24,"0")&amp;" Stunden? Für 12,5 Stunden bitte 12:30 eintragen","← Stunden:Minuten, zum Beispiel 12:30, daneben Plus oder Minus wählen")</f>
        <v>← Stunden:Minuten, zum Beispiel 12:30, daneben Plus oder Minus wählen</v>
      </c>
    </row>
    <row r="16" spans="2:5" ht="18" customHeight="1" x14ac:dyDescent="0.25">
      <c r="B16" s="4" t="s">
        <v>17</v>
      </c>
      <c r="C16" s="103">
        <v>30</v>
      </c>
      <c r="D16" s="102"/>
      <c r="E16" s="6" t="s">
        <v>18</v>
      </c>
    </row>
    <row r="17" spans="2:5" ht="18" customHeight="1" x14ac:dyDescent="0.25">
      <c r="B17" s="4" t="str">
        <f>"Resturlaub aus "&amp;(Jahr-1)&amp;" (Tage)"</f>
        <v>Resturlaub aus 2026 (Tage)</v>
      </c>
      <c r="C17" s="103">
        <v>0</v>
      </c>
      <c r="D17" s="102"/>
      <c r="E17" s="6" t="s">
        <v>19</v>
      </c>
    </row>
    <row r="18" spans="2:5" ht="18" customHeight="1" x14ac:dyDescent="0.25"/>
    <row r="19" spans="2:5" ht="18" customHeight="1" x14ac:dyDescent="0.3">
      <c r="B19" s="3" t="s">
        <v>20</v>
      </c>
    </row>
    <row r="20" spans="2:5" ht="18" customHeight="1" x14ac:dyDescent="0.25">
      <c r="B20" s="8" t="s">
        <v>21</v>
      </c>
      <c r="C20" s="9" t="s">
        <v>22</v>
      </c>
      <c r="D20" s="9" t="s">
        <v>23</v>
      </c>
    </row>
    <row r="21" spans="2:5" ht="18" customHeight="1" x14ac:dyDescent="0.25">
      <c r="B21" s="10" t="s">
        <v>24</v>
      </c>
      <c r="C21" s="11" t="s">
        <v>25</v>
      </c>
      <c r="D21" s="12">
        <f t="shared" ref="D21:D27" si="0">IF(LOWER(TRIM(C21))="x",ROUND(Wochenstunden*60/MAX(1,COUNTIF($C$21:$C$27,"x")),0)/1440,0)</f>
        <v>0.33333333333333331</v>
      </c>
      <c r="E21" s="6" t="s">
        <v>26</v>
      </c>
    </row>
    <row r="22" spans="2:5" ht="18" customHeight="1" x14ac:dyDescent="0.25">
      <c r="B22" s="10" t="s">
        <v>27</v>
      </c>
      <c r="C22" s="11" t="s">
        <v>25</v>
      </c>
      <c r="D22" s="12">
        <f t="shared" si="0"/>
        <v>0.33333333333333331</v>
      </c>
      <c r="E22" s="6" t="s">
        <v>28</v>
      </c>
    </row>
    <row r="23" spans="2:5" ht="18" customHeight="1" x14ac:dyDescent="0.25">
      <c r="B23" s="10" t="s">
        <v>29</v>
      </c>
      <c r="C23" s="11" t="s">
        <v>25</v>
      </c>
      <c r="D23" s="12">
        <f t="shared" si="0"/>
        <v>0.33333333333333331</v>
      </c>
      <c r="E23" s="6" t="s">
        <v>30</v>
      </c>
    </row>
    <row r="24" spans="2:5" ht="18" customHeight="1" x14ac:dyDescent="0.25">
      <c r="B24" s="10" t="s">
        <v>31</v>
      </c>
      <c r="C24" s="11" t="s">
        <v>25</v>
      </c>
      <c r="D24" s="12">
        <f t="shared" si="0"/>
        <v>0.33333333333333331</v>
      </c>
    </row>
    <row r="25" spans="2:5" ht="18" customHeight="1" x14ac:dyDescent="0.25">
      <c r="B25" s="10" t="s">
        <v>32</v>
      </c>
      <c r="C25" s="11" t="s">
        <v>25</v>
      </c>
      <c r="D25" s="12">
        <f t="shared" si="0"/>
        <v>0.33333333333333331</v>
      </c>
    </row>
    <row r="26" spans="2:5" ht="18" customHeight="1" x14ac:dyDescent="0.25">
      <c r="B26" s="10" t="s">
        <v>33</v>
      </c>
      <c r="C26" s="11"/>
      <c r="D26" s="12">
        <f t="shared" si="0"/>
        <v>0</v>
      </c>
    </row>
    <row r="27" spans="2:5" ht="18" customHeight="1" x14ac:dyDescent="0.25">
      <c r="B27" s="10" t="s">
        <v>34</v>
      </c>
      <c r="C27" s="11"/>
      <c r="D27" s="12">
        <f t="shared" si="0"/>
        <v>0</v>
      </c>
    </row>
    <row r="28" spans="2:5" ht="18" customHeight="1" x14ac:dyDescent="0.25">
      <c r="B28" s="13" t="s">
        <v>35</v>
      </c>
      <c r="C28" s="14" t="str">
        <f>COUNTIF(C21:C27,"x")&amp;" Tage"</f>
        <v>5 Tage</v>
      </c>
      <c r="D28" s="15">
        <f>SUM(D21:D27)</f>
        <v>1.6666666666666665</v>
      </c>
      <c r="E28" s="16" t="str">
        <f>IF(ABS(D28*1440-Wochenstunden*60)&gt;4,"← Summe weicht von den Wochenstunden ab: Sollzeiten anpassen","")</f>
        <v/>
      </c>
    </row>
    <row r="29" spans="2:5" ht="18" customHeight="1" x14ac:dyDescent="0.25"/>
    <row r="30" spans="2:5" ht="18" customHeight="1" x14ac:dyDescent="0.3">
      <c r="B30" s="3" t="s">
        <v>36</v>
      </c>
    </row>
    <row r="31" spans="2:5" ht="18" customHeight="1" x14ac:dyDescent="0.25">
      <c r="B31" s="17" t="s">
        <v>37</v>
      </c>
    </row>
    <row r="32" spans="2:5" ht="18" customHeight="1" x14ac:dyDescent="0.25">
      <c r="B32" s="17" t="s">
        <v>38</v>
      </c>
    </row>
    <row r="33" spans="2:4" ht="18" customHeight="1" x14ac:dyDescent="0.25">
      <c r="B33" s="17" t="s">
        <v>39</v>
      </c>
    </row>
    <row r="34" spans="2:4" ht="18" customHeight="1" x14ac:dyDescent="0.25">
      <c r="B34" s="17" t="s">
        <v>40</v>
      </c>
    </row>
    <row r="35" spans="2:4" ht="18" customHeight="1" x14ac:dyDescent="0.25">
      <c r="B35" s="17" t="s">
        <v>41</v>
      </c>
    </row>
    <row r="36" spans="2:4" ht="18" customHeight="1" x14ac:dyDescent="0.25"/>
    <row r="37" spans="2:4" ht="18" customHeight="1" x14ac:dyDescent="0.3">
      <c r="B37" s="3" t="s">
        <v>42</v>
      </c>
    </row>
    <row r="38" spans="2:4" ht="18" customHeight="1" x14ac:dyDescent="0.25">
      <c r="B38" s="18" t="s">
        <v>43</v>
      </c>
      <c r="C38" s="17" t="s">
        <v>44</v>
      </c>
      <c r="D38" s="19" t="s">
        <v>45</v>
      </c>
    </row>
    <row r="39" spans="2:4" ht="18" customHeight="1" x14ac:dyDescent="0.25">
      <c r="B39" s="20" t="s">
        <v>46</v>
      </c>
      <c r="C39" s="17" t="s">
        <v>47</v>
      </c>
      <c r="D39" s="19" t="s">
        <v>48</v>
      </c>
    </row>
    <row r="40" spans="2:4" ht="18" customHeight="1" x14ac:dyDescent="0.25">
      <c r="B40" s="21" t="s">
        <v>49</v>
      </c>
      <c r="C40" s="17" t="s">
        <v>50</v>
      </c>
      <c r="D40" s="19" t="s">
        <v>45</v>
      </c>
    </row>
    <row r="41" spans="2:4" ht="18" customHeight="1" x14ac:dyDescent="0.25">
      <c r="B41" s="22" t="s">
        <v>51</v>
      </c>
      <c r="C41" s="17" t="s">
        <v>52</v>
      </c>
      <c r="D41" s="19" t="s">
        <v>53</v>
      </c>
    </row>
    <row r="42" spans="2:4" ht="18" customHeight="1" x14ac:dyDescent="0.25">
      <c r="B42" s="23" t="s">
        <v>54</v>
      </c>
      <c r="C42" s="17" t="s">
        <v>55</v>
      </c>
      <c r="D42" s="19" t="s">
        <v>56</v>
      </c>
    </row>
    <row r="43" spans="2:4" ht="18" customHeight="1" x14ac:dyDescent="0.25"/>
    <row r="44" spans="2:4" ht="18" customHeight="1" x14ac:dyDescent="0.25">
      <c r="B44" s="24" t="s">
        <v>57</v>
      </c>
    </row>
    <row r="45" spans="2:4" ht="18" customHeight="1" x14ac:dyDescent="0.25">
      <c r="B45" s="25" t="s">
        <v>58</v>
      </c>
    </row>
  </sheetData>
  <mergeCells count="10">
    <mergeCell ref="C17:D17"/>
    <mergeCell ref="C8:D8"/>
    <mergeCell ref="C12:D12"/>
    <mergeCell ref="C6:D6"/>
    <mergeCell ref="C10:D10"/>
    <mergeCell ref="C7:D7"/>
    <mergeCell ref="C16:D16"/>
    <mergeCell ref="C11:D11"/>
    <mergeCell ref="C14:D14"/>
    <mergeCell ref="C9:D9"/>
  </mergeCells>
  <conditionalFormatting sqref="E12">
    <cfRule type="expression" dxfId="136" priority="1">
      <formula>AND(ISNUMBER($C$12),YEAR($C$12)&lt;&gt;Jahr)</formula>
    </cfRule>
  </conditionalFormatting>
  <conditionalFormatting sqref="E15">
    <cfRule type="expression" dxfId="135" priority="2">
      <formula>N($C$15)*24&gt;=100</formula>
    </cfRule>
  </conditionalFormatting>
  <dataValidations count="7">
    <dataValidation type="whole" showErrorMessage="1" errorTitle="Jahr" error="Bitte ein Jahr zwischen 2024 und 2040 eintragen." sqref="C10" xr:uid="{00000000-0002-0000-0000-000000000000}">
      <formula1>2024</formula1>
      <formula2>2040</formula2>
    </dataValidation>
    <dataValidation type="date" allowBlank="1" showErrorMessage="1" errorTitle="Erfassung ab" error="Bitte ein Datum im gewählten Jahr als TT.MM.JJJJ eintragen oder das Feld leer lassen." sqref="C12" xr:uid="{00000000-0002-0000-0000-000002000000}">
      <formula1>DATE(Jahr,1,1)</formula1>
      <formula2>DATE(Jahr,12,31)</formula2>
    </dataValidation>
    <dataValidation type="decimal" showErrorMessage="1" errorTitle="Wochenstunden" error="Bitte die Wochenstunden als Zahl eintragen, zum Beispiel 40 oder 38,5." sqref="C14" xr:uid="{00000000-0002-0000-0000-000003000000}">
      <formula1>1</formula1>
      <formula2>60</formula2>
    </dataValidation>
    <dataValidation type="decimal" showErrorMessage="1" errorTitle="Übertrag" error="Bitte die Stunden als Stunden:Minuten eintragen, zum Beispiel 12:30. Plus oder Minus wählen Sie rechts daneben." sqref="C15" xr:uid="{00000000-0002-0000-0000-000004000000}">
      <formula1>0</formula1>
      <formula2>60</formula2>
    </dataValidation>
    <dataValidation type="list" sqref="D15" xr:uid="{00000000-0002-0000-0000-000005000000}">
      <formula1>"Plusstunden,Minusstunden"</formula1>
    </dataValidation>
    <dataValidation type="decimal" showErrorMessage="1" errorTitle="Urlaub" error="Bitte eine Zahl von 0 bis 60 eintragen." sqref="C16 C17" xr:uid="{00000000-0002-0000-0000-000006000000}">
      <formula1>0</formula1>
      <formula2>60</formula2>
    </dataValidation>
    <dataValidation type="list" allowBlank="1" showErrorMessage="1" errorTitle="Arbeitstag" error="Bitte ein x eintragen oder das Feld leer lassen." sqref="C21:C27" xr:uid="{00000000-0002-0000-0000-000007000000}">
      <formula1>"x"</formula1>
    </dataValidation>
  </dataValidations>
  <printOptions horizontalCentered="1"/>
  <pageMargins left="0.45" right="0.45" top="0.6" bottom="0.6" header="0.25" footer="0.25"/>
  <pageSetup paperSize="9" orientation="portrait"/>
  <headerFooter>
    <oddHeader>&amp;R&amp;8Vorlage von seminaron.de</oddHeader>
    <oddFooter>&amp;L&amp;8Vorlage von seminaron.de&amp;R&amp;8&amp;A</oddFooter>
  </headerFooter>
  <extLst>
    <ext xmlns:x14="http://schemas.microsoft.com/office/spreadsheetml/2009/9/main" uri="{CCE6A557-97BC-4b89-ADB6-D9C93CAAB3DF}">
      <x14:dataValidations xmlns:xm="http://schemas.microsoft.com/office/excel/2006/main" count="1">
        <x14:dataValidation type="list" showErrorMessage="1" errorTitle="Bundesland" error="Bitte ein Bundesland aus der Liste wählen." xr:uid="{00000000-0002-0000-0000-000001000000}">
          <x14:formula1>
            <xm:f>Feiertage!$C$4:$R$4</xm:f>
          </x14:formula1>
          <xm:sqref>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86E70"/>
    <pageSetUpPr fitToPage="1"/>
  </sheetPr>
  <dimension ref="B2:G50"/>
  <sheetViews>
    <sheetView showGridLines="0" workbookViewId="0"/>
  </sheetViews>
  <sheetFormatPr baseColWidth="10" defaultColWidth="9.140625" defaultRowHeight="15" x14ac:dyDescent="0.25"/>
  <cols>
    <col min="1" max="1" width="3" customWidth="1"/>
    <col min="2" max="2" width="12" customWidth="1"/>
    <col min="3" max="3" width="26" customWidth="1"/>
    <col min="4" max="6" width="14" customWidth="1"/>
    <col min="7" max="7" width="40" customWidth="1"/>
  </cols>
  <sheetData>
    <row r="2" spans="2:7" ht="30" customHeight="1" x14ac:dyDescent="0.4">
      <c r="B2" s="26" t="s">
        <v>59</v>
      </c>
    </row>
    <row r="5" spans="2:7" ht="21.95" customHeight="1" x14ac:dyDescent="0.3">
      <c r="B5" s="3" t="s">
        <v>60</v>
      </c>
    </row>
    <row r="6" spans="2:7" ht="48.95" customHeight="1" x14ac:dyDescent="0.25">
      <c r="B6" s="105" t="s">
        <v>61</v>
      </c>
      <c r="C6" s="106"/>
      <c r="D6" s="106"/>
      <c r="E6" s="106"/>
      <c r="F6" s="106"/>
      <c r="G6" s="106"/>
    </row>
    <row r="7" spans="2:7" ht="48.95" customHeight="1" x14ac:dyDescent="0.25">
      <c r="B7" s="105" t="s">
        <v>62</v>
      </c>
      <c r="C7" s="106"/>
      <c r="D7" s="106"/>
      <c r="E7" s="106"/>
      <c r="F7" s="106"/>
      <c r="G7" s="106"/>
    </row>
    <row r="8" spans="2:7" ht="18.95" customHeight="1" x14ac:dyDescent="0.25">
      <c r="B8" s="105" t="s">
        <v>63</v>
      </c>
      <c r="C8" s="106"/>
      <c r="D8" s="106"/>
      <c r="E8" s="106"/>
      <c r="F8" s="106"/>
      <c r="G8" s="106"/>
    </row>
    <row r="9" spans="2:7" ht="18.95" customHeight="1" x14ac:dyDescent="0.25">
      <c r="B9" s="105" t="s">
        <v>64</v>
      </c>
      <c r="C9" s="106"/>
      <c r="D9" s="106"/>
      <c r="E9" s="106"/>
      <c r="F9" s="106"/>
      <c r="G9" s="106"/>
    </row>
    <row r="11" spans="2:7" ht="21.95" customHeight="1" x14ac:dyDescent="0.3">
      <c r="B11" s="3" t="s">
        <v>65</v>
      </c>
    </row>
    <row r="12" spans="2:7" x14ac:dyDescent="0.25">
      <c r="B12" s="27" t="s">
        <v>66</v>
      </c>
      <c r="C12" s="27" t="s">
        <v>67</v>
      </c>
      <c r="D12" s="107" t="s">
        <v>68</v>
      </c>
      <c r="E12" s="106"/>
      <c r="F12" s="106"/>
      <c r="G12" s="106"/>
    </row>
    <row r="13" spans="2:7" ht="35.1" customHeight="1" x14ac:dyDescent="0.25">
      <c r="B13" s="28" t="s">
        <v>43</v>
      </c>
      <c r="C13" s="29" t="s">
        <v>44</v>
      </c>
      <c r="D13" s="108" t="s">
        <v>69</v>
      </c>
      <c r="E13" s="109"/>
      <c r="F13" s="109"/>
      <c r="G13" s="109"/>
    </row>
    <row r="14" spans="2:7" ht="35.1" customHeight="1" x14ac:dyDescent="0.25">
      <c r="B14" s="30" t="s">
        <v>46</v>
      </c>
      <c r="C14" s="29" t="s">
        <v>47</v>
      </c>
      <c r="D14" s="108" t="s">
        <v>70</v>
      </c>
      <c r="E14" s="109"/>
      <c r="F14" s="109"/>
      <c r="G14" s="109"/>
    </row>
    <row r="15" spans="2:7" ht="35.1" customHeight="1" x14ac:dyDescent="0.25">
      <c r="B15" s="31" t="s">
        <v>49</v>
      </c>
      <c r="C15" s="29" t="s">
        <v>50</v>
      </c>
      <c r="D15" s="108" t="s">
        <v>71</v>
      </c>
      <c r="E15" s="109"/>
      <c r="F15" s="109"/>
      <c r="G15" s="109"/>
    </row>
    <row r="16" spans="2:7" ht="35.1" customHeight="1" x14ac:dyDescent="0.25">
      <c r="B16" s="32" t="s">
        <v>51</v>
      </c>
      <c r="C16" s="29" t="s">
        <v>52</v>
      </c>
      <c r="D16" s="108" t="s">
        <v>72</v>
      </c>
      <c r="E16" s="109"/>
      <c r="F16" s="109"/>
      <c r="G16" s="109"/>
    </row>
    <row r="17" spans="2:7" ht="35.1" customHeight="1" x14ac:dyDescent="0.25">
      <c r="B17" s="33" t="s">
        <v>54</v>
      </c>
      <c r="C17" s="29" t="s">
        <v>55</v>
      </c>
      <c r="D17" s="108" t="s">
        <v>73</v>
      </c>
      <c r="E17" s="109"/>
      <c r="F17" s="109"/>
      <c r="G17" s="109"/>
    </row>
    <row r="19" spans="2:7" ht="21.95" customHeight="1" x14ac:dyDescent="0.3">
      <c r="B19" s="3" t="s">
        <v>68</v>
      </c>
    </row>
    <row r="20" spans="2:7" ht="33.950000000000003" customHeight="1" x14ac:dyDescent="0.25">
      <c r="B20" s="105" t="s">
        <v>74</v>
      </c>
      <c r="C20" s="106"/>
      <c r="D20" s="106"/>
      <c r="E20" s="106"/>
      <c r="F20" s="106"/>
      <c r="G20" s="106"/>
    </row>
    <row r="21" spans="2:7" ht="33.950000000000003" customHeight="1" x14ac:dyDescent="0.25">
      <c r="B21" s="105" t="s">
        <v>75</v>
      </c>
      <c r="C21" s="106"/>
      <c r="D21" s="106"/>
      <c r="E21" s="106"/>
      <c r="F21" s="106"/>
      <c r="G21" s="106"/>
    </row>
    <row r="22" spans="2:7" ht="33.950000000000003" customHeight="1" x14ac:dyDescent="0.25">
      <c r="B22" s="105" t="s">
        <v>76</v>
      </c>
      <c r="C22" s="106"/>
      <c r="D22" s="106"/>
      <c r="E22" s="106"/>
      <c r="F22" s="106"/>
      <c r="G22" s="106"/>
    </row>
    <row r="23" spans="2:7" ht="33.950000000000003" customHeight="1" x14ac:dyDescent="0.25">
      <c r="B23" s="105" t="s">
        <v>77</v>
      </c>
      <c r="C23" s="106"/>
      <c r="D23" s="106"/>
      <c r="E23" s="106"/>
      <c r="F23" s="106"/>
      <c r="G23" s="106"/>
    </row>
    <row r="25" spans="2:7" x14ac:dyDescent="0.25">
      <c r="B25" s="34" t="s">
        <v>78</v>
      </c>
      <c r="C25" s="34"/>
      <c r="D25" s="35" t="s">
        <v>79</v>
      </c>
      <c r="E25" s="35" t="s">
        <v>80</v>
      </c>
      <c r="F25" s="35" t="s">
        <v>81</v>
      </c>
      <c r="G25" s="35" t="s">
        <v>82</v>
      </c>
    </row>
    <row r="26" spans="2:7" x14ac:dyDescent="0.25">
      <c r="B26" s="110" t="s">
        <v>83</v>
      </c>
      <c r="C26" s="109"/>
      <c r="D26" s="36">
        <v>0.33333333333333331</v>
      </c>
      <c r="E26" s="36">
        <v>0.6875</v>
      </c>
      <c r="F26" s="37">
        <v>2.0833333333333329E-2</v>
      </c>
      <c r="G26" s="38">
        <f>MOD(E26-D26,1)-F26</f>
        <v>0.33333333333333337</v>
      </c>
    </row>
    <row r="27" spans="2:7" x14ac:dyDescent="0.25">
      <c r="B27" s="110" t="s">
        <v>84</v>
      </c>
      <c r="C27" s="109"/>
      <c r="D27" s="36">
        <v>0.91666666666666663</v>
      </c>
      <c r="E27" s="36">
        <v>0.25</v>
      </c>
      <c r="F27" s="37">
        <v>3.125E-2</v>
      </c>
      <c r="G27" s="38">
        <f>MOD(E27-D27,1)-F27</f>
        <v>0.30208333333333337</v>
      </c>
    </row>
    <row r="28" spans="2:7" x14ac:dyDescent="0.25">
      <c r="B28" s="110" t="s">
        <v>85</v>
      </c>
      <c r="C28" s="109"/>
      <c r="D28" s="36">
        <v>0.29166666666666669</v>
      </c>
      <c r="E28" s="36">
        <v>0.77083333333333337</v>
      </c>
      <c r="F28" s="37">
        <v>2.0833333333333329E-2</v>
      </c>
      <c r="G28" s="38">
        <f>MOD(E28-D28,1)-F28</f>
        <v>0.45833333333333337</v>
      </c>
    </row>
    <row r="29" spans="2:7" ht="18" customHeight="1" x14ac:dyDescent="0.25">
      <c r="B29" s="111" t="s">
        <v>86</v>
      </c>
      <c r="C29" s="106"/>
      <c r="D29" s="106"/>
      <c r="E29" s="106"/>
      <c r="F29" s="106"/>
      <c r="G29" s="106"/>
    </row>
    <row r="31" spans="2:7" ht="21.95" customHeight="1" x14ac:dyDescent="0.3">
      <c r="B31" s="3" t="s">
        <v>87</v>
      </c>
    </row>
    <row r="32" spans="2:7" ht="18.95" customHeight="1" x14ac:dyDescent="0.25">
      <c r="B32" s="105" t="s">
        <v>88</v>
      </c>
      <c r="C32" s="106"/>
      <c r="D32" s="106"/>
      <c r="E32" s="106"/>
      <c r="F32" s="106"/>
      <c r="G32" s="106"/>
    </row>
    <row r="33" spans="2:7" ht="18.95" customHeight="1" x14ac:dyDescent="0.25">
      <c r="B33" s="105" t="s">
        <v>89</v>
      </c>
      <c r="C33" s="106"/>
      <c r="D33" s="106"/>
      <c r="E33" s="106"/>
      <c r="F33" s="106"/>
      <c r="G33" s="106"/>
    </row>
    <row r="34" spans="2:7" ht="18.95" customHeight="1" x14ac:dyDescent="0.25">
      <c r="B34" s="105" t="s">
        <v>90</v>
      </c>
      <c r="C34" s="106"/>
      <c r="D34" s="106"/>
      <c r="E34" s="106"/>
      <c r="F34" s="106"/>
      <c r="G34" s="106"/>
    </row>
    <row r="35" spans="2:7" ht="18.95" customHeight="1" x14ac:dyDescent="0.25">
      <c r="B35" s="105" t="s">
        <v>91</v>
      </c>
      <c r="C35" s="106"/>
      <c r="D35" s="106"/>
      <c r="E35" s="106"/>
      <c r="F35" s="106"/>
      <c r="G35" s="106"/>
    </row>
    <row r="36" spans="2:7" ht="18.95" customHeight="1" x14ac:dyDescent="0.25">
      <c r="B36" s="105" t="s">
        <v>92</v>
      </c>
      <c r="C36" s="106"/>
      <c r="D36" s="106"/>
      <c r="E36" s="106"/>
      <c r="F36" s="106"/>
      <c r="G36" s="106"/>
    </row>
    <row r="37" spans="2:7" ht="18.95" customHeight="1" x14ac:dyDescent="0.25">
      <c r="B37" s="105" t="s">
        <v>93</v>
      </c>
      <c r="C37" s="106"/>
      <c r="D37" s="106"/>
      <c r="E37" s="106"/>
      <c r="F37" s="106"/>
      <c r="G37" s="106"/>
    </row>
    <row r="38" spans="2:7" ht="33.950000000000003" customHeight="1" x14ac:dyDescent="0.25">
      <c r="B38" s="105" t="s">
        <v>94</v>
      </c>
      <c r="C38" s="106"/>
      <c r="D38" s="106"/>
      <c r="E38" s="106"/>
      <c r="F38" s="106"/>
      <c r="G38" s="106"/>
    </row>
    <row r="40" spans="2:7" ht="21.95" customHeight="1" x14ac:dyDescent="0.3">
      <c r="B40" s="3" t="s">
        <v>95</v>
      </c>
    </row>
    <row r="41" spans="2:7" ht="33.950000000000003" customHeight="1" x14ac:dyDescent="0.25">
      <c r="B41" s="105" t="s">
        <v>96</v>
      </c>
      <c r="C41" s="106"/>
      <c r="D41" s="106"/>
      <c r="E41" s="106"/>
      <c r="F41" s="106"/>
      <c r="G41" s="106"/>
    </row>
    <row r="42" spans="2:7" ht="33.950000000000003" customHeight="1" x14ac:dyDescent="0.25">
      <c r="B42" s="105" t="s">
        <v>97</v>
      </c>
      <c r="C42" s="106"/>
      <c r="D42" s="106"/>
      <c r="E42" s="106"/>
      <c r="F42" s="106"/>
      <c r="G42" s="106"/>
    </row>
    <row r="43" spans="2:7" ht="33.950000000000003" customHeight="1" x14ac:dyDescent="0.25">
      <c r="B43" s="105" t="s">
        <v>98</v>
      </c>
      <c r="C43" s="106"/>
      <c r="D43" s="106"/>
      <c r="E43" s="106"/>
      <c r="F43" s="106"/>
      <c r="G43" s="106"/>
    </row>
    <row r="44" spans="2:7" ht="18.95" customHeight="1" x14ac:dyDescent="0.25">
      <c r="B44" s="105" t="s">
        <v>99</v>
      </c>
      <c r="C44" s="106"/>
      <c r="D44" s="106"/>
      <c r="E44" s="106"/>
      <c r="F44" s="106"/>
      <c r="G44" s="106"/>
    </row>
    <row r="45" spans="2:7" ht="18.95" customHeight="1" x14ac:dyDescent="0.25">
      <c r="B45" s="105" t="s">
        <v>100</v>
      </c>
      <c r="C45" s="106"/>
      <c r="D45" s="106"/>
      <c r="E45" s="106"/>
      <c r="F45" s="106"/>
      <c r="G45" s="106"/>
    </row>
    <row r="46" spans="2:7" ht="18.95" customHeight="1" x14ac:dyDescent="0.25">
      <c r="B46" s="105" t="s">
        <v>101</v>
      </c>
      <c r="C46" s="106"/>
      <c r="D46" s="106"/>
      <c r="E46" s="106"/>
      <c r="F46" s="106"/>
      <c r="G46" s="106"/>
    </row>
    <row r="47" spans="2:7" ht="18.95" customHeight="1" x14ac:dyDescent="0.25">
      <c r="B47" s="105" t="s">
        <v>102</v>
      </c>
      <c r="C47" s="106"/>
      <c r="D47" s="106"/>
      <c r="E47" s="106"/>
      <c r="F47" s="106"/>
      <c r="G47" s="106"/>
    </row>
    <row r="49" spans="2:7" ht="15.95" customHeight="1" x14ac:dyDescent="0.25">
      <c r="B49" s="112" t="s">
        <v>58</v>
      </c>
      <c r="C49" s="106"/>
      <c r="D49" s="106"/>
      <c r="E49" s="106"/>
      <c r="F49" s="106"/>
      <c r="G49" s="106"/>
    </row>
    <row r="50" spans="2:7" ht="15.95" customHeight="1" x14ac:dyDescent="0.25">
      <c r="B50" s="112" t="s">
        <v>103</v>
      </c>
      <c r="C50" s="106"/>
      <c r="D50" s="106"/>
      <c r="E50" s="106"/>
      <c r="F50" s="106"/>
      <c r="G50" s="106"/>
    </row>
  </sheetData>
  <mergeCells count="34">
    <mergeCell ref="B50:G50"/>
    <mergeCell ref="D13:G13"/>
    <mergeCell ref="B7:G7"/>
    <mergeCell ref="B47:G47"/>
    <mergeCell ref="D17:G17"/>
    <mergeCell ref="B46:G46"/>
    <mergeCell ref="B22:G22"/>
    <mergeCell ref="D16:G16"/>
    <mergeCell ref="B43:G43"/>
    <mergeCell ref="B26:C26"/>
    <mergeCell ref="B21:G21"/>
    <mergeCell ref="B49:G49"/>
    <mergeCell ref="B33:G33"/>
    <mergeCell ref="B6:G6"/>
    <mergeCell ref="B20:G20"/>
    <mergeCell ref="B36:G36"/>
    <mergeCell ref="B45:G45"/>
    <mergeCell ref="B41:G41"/>
    <mergeCell ref="B28:C28"/>
    <mergeCell ref="B32:G32"/>
    <mergeCell ref="B35:G35"/>
    <mergeCell ref="B44:G44"/>
    <mergeCell ref="B29:G29"/>
    <mergeCell ref="D14:G14"/>
    <mergeCell ref="B38:G38"/>
    <mergeCell ref="B34:G34"/>
    <mergeCell ref="B37:G37"/>
    <mergeCell ref="B42:G42"/>
    <mergeCell ref="D12:G12"/>
    <mergeCell ref="B23:G23"/>
    <mergeCell ref="B8:G8"/>
    <mergeCell ref="D15:G15"/>
    <mergeCell ref="B27:C27"/>
    <mergeCell ref="B9:G9"/>
  </mergeCells>
  <printOptions horizontalCentered="1"/>
  <pageMargins left="0.45" right="0.45" top="0.6" bottom="0.6" header="0.25" footer="0.25"/>
  <pageSetup paperSize="9" fitToHeight="0" orientation="portrait"/>
  <headerFooter>
    <oddHeader>&amp;R&amp;8Vorlage von seminaron.de</oddHeader>
    <oddFooter>&amp;L&amp;8Vorlage von seminaron.de&amp;R&amp;8&amp;A</oddFooter>
  </headerFooter>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83F50"/>
    <pageSetUpPr fitToPage="1"/>
  </sheetPr>
  <dimension ref="A1:J24"/>
  <sheetViews>
    <sheetView showGridLines="0" workbookViewId="0">
      <pane xSplit="1" ySplit="4" topLeftCell="B5" activePane="bottomRight" state="frozen"/>
      <selection pane="topRight"/>
      <selection pane="bottomLeft"/>
      <selection pane="bottomRight"/>
    </sheetView>
  </sheetViews>
  <sheetFormatPr baseColWidth="10" defaultColWidth="9.140625" defaultRowHeight="15" x14ac:dyDescent="0.25"/>
  <cols>
    <col min="1" max="1" width="20" customWidth="1"/>
    <col min="2" max="6" width="11" customWidth="1"/>
    <col min="7" max="7" width="12" customWidth="1"/>
    <col min="8" max="8" width="11" customWidth="1"/>
    <col min="9" max="9" width="12" customWidth="1"/>
    <col min="10" max="10" width="11" customWidth="1"/>
  </cols>
  <sheetData>
    <row r="1" spans="1:10" ht="26.25" x14ac:dyDescent="0.4">
      <c r="A1" s="26" t="str">
        <f>"Jahresübersicht "&amp;Jahr</f>
        <v>Jahresübersicht 2027</v>
      </c>
    </row>
    <row r="2" spans="1:10" x14ac:dyDescent="0.25">
      <c r="A2" s="2" t="str">
        <f>IF(Name="","",Name&amp;" · ")&amp;IF(Personalnummer="","","Personalnr. "&amp;Personalnummer&amp;" · ")&amp;Bundesland</f>
        <v>Nordrhein-Westfalen</v>
      </c>
    </row>
    <row r="4" spans="1:10" ht="32.1" customHeight="1" x14ac:dyDescent="0.25">
      <c r="A4" s="39" t="s">
        <v>104</v>
      </c>
      <c r="B4" s="40" t="s">
        <v>105</v>
      </c>
      <c r="C4" s="40" t="s">
        <v>106</v>
      </c>
      <c r="D4" s="40" t="s">
        <v>107</v>
      </c>
      <c r="E4" s="40" t="s">
        <v>108</v>
      </c>
      <c r="F4" s="40" t="s">
        <v>109</v>
      </c>
      <c r="G4" s="40" t="s">
        <v>110</v>
      </c>
      <c r="H4" s="40" t="s">
        <v>111</v>
      </c>
      <c r="I4" s="40" t="s">
        <v>112</v>
      </c>
      <c r="J4" s="40" t="s">
        <v>113</v>
      </c>
    </row>
    <row r="5" spans="1:10" x14ac:dyDescent="0.25">
      <c r="A5" s="41" t="str">
        <f>"Übertrag aus "&amp;(Jahr-1)</f>
        <v>Übertrag aus 2026</v>
      </c>
      <c r="B5" s="42"/>
      <c r="C5" s="42"/>
      <c r="D5" s="42"/>
      <c r="E5" s="43">
        <f>IF(Start!$D$15="Minusstunden",-1,1)*Start!$C$15</f>
        <v>0</v>
      </c>
      <c r="F5" s="42"/>
      <c r="G5" s="42"/>
      <c r="H5" s="44">
        <f>Urlaubsanspruch+Resturlaub_Vorjahr</f>
        <v>30</v>
      </c>
      <c r="I5" s="42"/>
      <c r="J5" s="42"/>
    </row>
    <row r="6" spans="1:10" x14ac:dyDescent="0.25">
      <c r="A6" s="45" t="s">
        <v>114</v>
      </c>
      <c r="B6" s="46">
        <f>SUM(Jan!P6:P36)</f>
        <v>6.6666666666666643</v>
      </c>
      <c r="C6" s="47">
        <f>SUM(Jan!G6:G36)+SUM(Jan!U6:U36)</f>
        <v>0</v>
      </c>
      <c r="D6" s="48">
        <f ca="1">SUM(Jan!W6:W36)</f>
        <v>0</v>
      </c>
      <c r="E6" s="49">
        <f ca="1">Jan!X36</f>
        <v>0</v>
      </c>
      <c r="F6" s="50">
        <f>COUNTIFS(Jan!T6:T36,"U",Jan!P6:P36,"&gt;0")+0.5*COUNTIFS(Jan!T6:T36,"HU",Jan!P6:P36,"&gt;0")</f>
        <v>0</v>
      </c>
      <c r="G6" s="51">
        <f>COUNTIFS(Jan!T6:T36,"K",Jan!P6:P36,"&gt;0")</f>
        <v>0</v>
      </c>
      <c r="H6" s="52">
        <f t="shared" ref="H6:H17" si="0">H5-F6</f>
        <v>30</v>
      </c>
      <c r="I6" s="53">
        <f>ROUND(SUM(Jan!G6:G36)*24,2)</f>
        <v>0</v>
      </c>
      <c r="J6" s="51">
        <f>SUM(Jan!AC6:AC36)</f>
        <v>0</v>
      </c>
    </row>
    <row r="7" spans="1:10" x14ac:dyDescent="0.25">
      <c r="A7" s="45" t="s">
        <v>115</v>
      </c>
      <c r="B7" s="46">
        <f>SUM(Feb!P6:P36)</f>
        <v>6.6666666666666643</v>
      </c>
      <c r="C7" s="47">
        <f>SUM(Feb!G6:G36)+SUM(Feb!U6:U36)</f>
        <v>0</v>
      </c>
      <c r="D7" s="48">
        <f ca="1">SUM(Feb!W6:W36)</f>
        <v>0</v>
      </c>
      <c r="E7" s="49">
        <f ca="1">Feb!X36</f>
        <v>0</v>
      </c>
      <c r="F7" s="50">
        <f>COUNTIFS(Feb!T6:T36,"U",Feb!P6:P36,"&gt;0")+0.5*COUNTIFS(Feb!T6:T36,"HU",Feb!P6:P36,"&gt;0")</f>
        <v>0</v>
      </c>
      <c r="G7" s="51">
        <f>COUNTIFS(Feb!T6:T36,"K",Feb!P6:P36,"&gt;0")</f>
        <v>0</v>
      </c>
      <c r="H7" s="52">
        <f t="shared" si="0"/>
        <v>30</v>
      </c>
      <c r="I7" s="53">
        <f>ROUND(SUM(Feb!G6:G36)*24,2)</f>
        <v>0</v>
      </c>
      <c r="J7" s="51">
        <f>SUM(Feb!AC6:AC36)</f>
        <v>0</v>
      </c>
    </row>
    <row r="8" spans="1:10" x14ac:dyDescent="0.25">
      <c r="A8" s="45" t="s">
        <v>116</v>
      </c>
      <c r="B8" s="46">
        <f>SUM(Mär!P6:P36)</f>
        <v>6.9999999999999973</v>
      </c>
      <c r="C8" s="47">
        <f>SUM(Mär!G6:G36)+SUM(Mär!U6:U36)</f>
        <v>0</v>
      </c>
      <c r="D8" s="48">
        <f ca="1">SUM(Mär!W6:W36)</f>
        <v>0</v>
      </c>
      <c r="E8" s="49">
        <f ca="1">Mär!X36</f>
        <v>0</v>
      </c>
      <c r="F8" s="50">
        <f>COUNTIFS(Mär!T6:T36,"U",Mär!P6:P36,"&gt;0")+0.5*COUNTIFS(Mär!T6:T36,"HU",Mär!P6:P36,"&gt;0")</f>
        <v>0</v>
      </c>
      <c r="G8" s="51">
        <f>COUNTIFS(Mär!T6:T36,"K",Mär!P6:P36,"&gt;0")</f>
        <v>0</v>
      </c>
      <c r="H8" s="52">
        <f t="shared" si="0"/>
        <v>30</v>
      </c>
      <c r="I8" s="53">
        <f>ROUND(SUM(Mär!G6:G36)*24,2)</f>
        <v>0</v>
      </c>
      <c r="J8" s="51">
        <f>SUM(Mär!AC6:AC36)</f>
        <v>0</v>
      </c>
    </row>
    <row r="9" spans="1:10" x14ac:dyDescent="0.25">
      <c r="A9" s="45" t="s">
        <v>117</v>
      </c>
      <c r="B9" s="46">
        <f>SUM(Apr!P6:P36)</f>
        <v>7.3333333333333304</v>
      </c>
      <c r="C9" s="47">
        <f>SUM(Apr!G6:G36)+SUM(Apr!U6:U36)</f>
        <v>0</v>
      </c>
      <c r="D9" s="48">
        <f ca="1">SUM(Apr!W6:W36)</f>
        <v>0</v>
      </c>
      <c r="E9" s="49">
        <f ca="1">Apr!X36</f>
        <v>0</v>
      </c>
      <c r="F9" s="50">
        <f>COUNTIFS(Apr!T6:T36,"U",Apr!P6:P36,"&gt;0")+0.5*COUNTIFS(Apr!T6:T36,"HU",Apr!P6:P36,"&gt;0")</f>
        <v>0</v>
      </c>
      <c r="G9" s="51">
        <f>COUNTIFS(Apr!T6:T36,"K",Apr!P6:P36,"&gt;0")</f>
        <v>0</v>
      </c>
      <c r="H9" s="52">
        <f t="shared" si="0"/>
        <v>30</v>
      </c>
      <c r="I9" s="53">
        <f>ROUND(SUM(Apr!G6:G36)*24,2)</f>
        <v>0</v>
      </c>
      <c r="J9" s="51">
        <f>SUM(Apr!AC6:AC36)</f>
        <v>0</v>
      </c>
    </row>
    <row r="10" spans="1:10" x14ac:dyDescent="0.25">
      <c r="A10" s="45" t="s">
        <v>118</v>
      </c>
      <c r="B10" s="46">
        <f>SUM(Mai!P6:P36)</f>
        <v>5.9999999999999982</v>
      </c>
      <c r="C10" s="47">
        <f>SUM(Mai!G6:G36)+SUM(Mai!U6:U36)</f>
        <v>0</v>
      </c>
      <c r="D10" s="48">
        <f ca="1">SUM(Mai!W6:W36)</f>
        <v>0</v>
      </c>
      <c r="E10" s="49">
        <f ca="1">Mai!X36</f>
        <v>0</v>
      </c>
      <c r="F10" s="50">
        <f>COUNTIFS(Mai!T6:T36,"U",Mai!P6:P36,"&gt;0")+0.5*COUNTIFS(Mai!T6:T36,"HU",Mai!P6:P36,"&gt;0")</f>
        <v>0</v>
      </c>
      <c r="G10" s="51">
        <f>COUNTIFS(Mai!T6:T36,"K",Mai!P6:P36,"&gt;0")</f>
        <v>0</v>
      </c>
      <c r="H10" s="52">
        <f t="shared" si="0"/>
        <v>30</v>
      </c>
      <c r="I10" s="53">
        <f>ROUND(SUM(Mai!G6:G36)*24,2)</f>
        <v>0</v>
      </c>
      <c r="J10" s="51">
        <f>SUM(Mai!AC6:AC36)</f>
        <v>0</v>
      </c>
    </row>
    <row r="11" spans="1:10" x14ac:dyDescent="0.25">
      <c r="A11" s="45" t="s">
        <v>119</v>
      </c>
      <c r="B11" s="46">
        <f>SUM(Jun!P6:P36)</f>
        <v>7.3333333333333304</v>
      </c>
      <c r="C11" s="47">
        <f>SUM(Jun!G6:G36)+SUM(Jun!U6:U36)</f>
        <v>0</v>
      </c>
      <c r="D11" s="48">
        <f ca="1">SUM(Jun!W6:W36)</f>
        <v>0</v>
      </c>
      <c r="E11" s="49">
        <f ca="1">Jun!X36</f>
        <v>0</v>
      </c>
      <c r="F11" s="50">
        <f>COUNTIFS(Jun!T6:T36,"U",Jun!P6:P36,"&gt;0")+0.5*COUNTIFS(Jun!T6:T36,"HU",Jun!P6:P36,"&gt;0")</f>
        <v>0</v>
      </c>
      <c r="G11" s="51">
        <f>COUNTIFS(Jun!T6:T36,"K",Jun!P6:P36,"&gt;0")</f>
        <v>0</v>
      </c>
      <c r="H11" s="52">
        <f t="shared" si="0"/>
        <v>30</v>
      </c>
      <c r="I11" s="53">
        <f>ROUND(SUM(Jun!G6:G36)*24,2)</f>
        <v>0</v>
      </c>
      <c r="J11" s="51">
        <f>SUM(Jun!AC6:AC36)</f>
        <v>0</v>
      </c>
    </row>
    <row r="12" spans="1:10" x14ac:dyDescent="0.25">
      <c r="A12" s="45" t="s">
        <v>120</v>
      </c>
      <c r="B12" s="46">
        <f>SUM(Jul!P6:P36)</f>
        <v>7.3333333333333304</v>
      </c>
      <c r="C12" s="47">
        <f>SUM(Jul!G6:G36)+SUM(Jul!U6:U36)</f>
        <v>0</v>
      </c>
      <c r="D12" s="48">
        <f ca="1">SUM(Jul!W6:W36)</f>
        <v>0</v>
      </c>
      <c r="E12" s="49">
        <f ca="1">Jul!X36</f>
        <v>0</v>
      </c>
      <c r="F12" s="50">
        <f>COUNTIFS(Jul!T6:T36,"U",Jul!P6:P36,"&gt;0")+0.5*COUNTIFS(Jul!T6:T36,"HU",Jul!P6:P36,"&gt;0")</f>
        <v>0</v>
      </c>
      <c r="G12" s="51">
        <f>COUNTIFS(Jul!T6:T36,"K",Jul!P6:P36,"&gt;0")</f>
        <v>0</v>
      </c>
      <c r="H12" s="52">
        <f t="shared" si="0"/>
        <v>30</v>
      </c>
      <c r="I12" s="53">
        <f>ROUND(SUM(Jul!G6:G36)*24,2)</f>
        <v>0</v>
      </c>
      <c r="J12" s="51">
        <f>SUM(Jul!AC6:AC36)</f>
        <v>0</v>
      </c>
    </row>
    <row r="13" spans="1:10" x14ac:dyDescent="0.25">
      <c r="A13" s="45" t="s">
        <v>121</v>
      </c>
      <c r="B13" s="46">
        <f>SUM(Aug!P6:P36)</f>
        <v>7.3333333333333304</v>
      </c>
      <c r="C13" s="47">
        <f>SUM(Aug!G6:G36)+SUM(Aug!U6:U36)</f>
        <v>0</v>
      </c>
      <c r="D13" s="48">
        <f ca="1">SUM(Aug!W6:W36)</f>
        <v>0</v>
      </c>
      <c r="E13" s="49">
        <f ca="1">Aug!X36</f>
        <v>0</v>
      </c>
      <c r="F13" s="50">
        <f>COUNTIFS(Aug!T6:T36,"U",Aug!P6:P36,"&gt;0")+0.5*COUNTIFS(Aug!T6:T36,"HU",Aug!P6:P36,"&gt;0")</f>
        <v>0</v>
      </c>
      <c r="G13" s="51">
        <f>COUNTIFS(Aug!T6:T36,"K",Aug!P6:P36,"&gt;0")</f>
        <v>0</v>
      </c>
      <c r="H13" s="52">
        <f t="shared" si="0"/>
        <v>30</v>
      </c>
      <c r="I13" s="53">
        <f>ROUND(SUM(Aug!G6:G36)*24,2)</f>
        <v>0</v>
      </c>
      <c r="J13" s="51">
        <f>SUM(Aug!AC6:AC36)</f>
        <v>0</v>
      </c>
    </row>
    <row r="14" spans="1:10" x14ac:dyDescent="0.25">
      <c r="A14" s="45" t="s">
        <v>122</v>
      </c>
      <c r="B14" s="46">
        <f>SUM(Sep!P6:P36)</f>
        <v>7.3333333333333304</v>
      </c>
      <c r="C14" s="47">
        <f>SUM(Sep!G6:G36)+SUM(Sep!U6:U36)</f>
        <v>0</v>
      </c>
      <c r="D14" s="48">
        <f ca="1">SUM(Sep!W6:W36)</f>
        <v>0</v>
      </c>
      <c r="E14" s="49">
        <f ca="1">Sep!X36</f>
        <v>0</v>
      </c>
      <c r="F14" s="50">
        <f>COUNTIFS(Sep!T6:T36,"U",Sep!P6:P36,"&gt;0")+0.5*COUNTIFS(Sep!T6:T36,"HU",Sep!P6:P36,"&gt;0")</f>
        <v>0</v>
      </c>
      <c r="G14" s="51">
        <f>COUNTIFS(Sep!T6:T36,"K",Sep!P6:P36,"&gt;0")</f>
        <v>0</v>
      </c>
      <c r="H14" s="52">
        <f t="shared" si="0"/>
        <v>30</v>
      </c>
      <c r="I14" s="53">
        <f>ROUND(SUM(Sep!G6:G36)*24,2)</f>
        <v>0</v>
      </c>
      <c r="J14" s="51">
        <f>SUM(Sep!AC6:AC36)</f>
        <v>0</v>
      </c>
    </row>
    <row r="15" spans="1:10" x14ac:dyDescent="0.25">
      <c r="A15" s="45" t="s">
        <v>123</v>
      </c>
      <c r="B15" s="46">
        <f>SUM(Okt!P6:P36)</f>
        <v>6.9999999999999973</v>
      </c>
      <c r="C15" s="47">
        <f>SUM(Okt!G6:G36)+SUM(Okt!U6:U36)</f>
        <v>0</v>
      </c>
      <c r="D15" s="48">
        <f ca="1">SUM(Okt!W6:W36)</f>
        <v>0</v>
      </c>
      <c r="E15" s="49">
        <f ca="1">Okt!X36</f>
        <v>0</v>
      </c>
      <c r="F15" s="50">
        <f>COUNTIFS(Okt!T6:T36,"U",Okt!P6:P36,"&gt;0")+0.5*COUNTIFS(Okt!T6:T36,"HU",Okt!P6:P36,"&gt;0")</f>
        <v>0</v>
      </c>
      <c r="G15" s="51">
        <f>COUNTIFS(Okt!T6:T36,"K",Okt!P6:P36,"&gt;0")</f>
        <v>0</v>
      </c>
      <c r="H15" s="52">
        <f t="shared" si="0"/>
        <v>30</v>
      </c>
      <c r="I15" s="53">
        <f>ROUND(SUM(Okt!G6:G36)*24,2)</f>
        <v>0</v>
      </c>
      <c r="J15" s="51">
        <f>SUM(Okt!AC6:AC36)</f>
        <v>0</v>
      </c>
    </row>
    <row r="16" spans="1:10" x14ac:dyDescent="0.25">
      <c r="A16" s="45" t="s">
        <v>124</v>
      </c>
      <c r="B16" s="46">
        <f>SUM(Nov!P6:P36)</f>
        <v>6.9999999999999973</v>
      </c>
      <c r="C16" s="47">
        <f>SUM(Nov!G6:G36)+SUM(Nov!U6:U36)</f>
        <v>0</v>
      </c>
      <c r="D16" s="48">
        <f ca="1">SUM(Nov!W6:W36)</f>
        <v>0</v>
      </c>
      <c r="E16" s="49">
        <f ca="1">Nov!X36</f>
        <v>0</v>
      </c>
      <c r="F16" s="50">
        <f>COUNTIFS(Nov!T6:T36,"U",Nov!P6:P36,"&gt;0")+0.5*COUNTIFS(Nov!T6:T36,"HU",Nov!P6:P36,"&gt;0")</f>
        <v>0</v>
      </c>
      <c r="G16" s="51">
        <f>COUNTIFS(Nov!T6:T36,"K",Nov!P6:P36,"&gt;0")</f>
        <v>0</v>
      </c>
      <c r="H16" s="52">
        <f t="shared" si="0"/>
        <v>30</v>
      </c>
      <c r="I16" s="53">
        <f>ROUND(SUM(Nov!G6:G36)*24,2)</f>
        <v>0</v>
      </c>
      <c r="J16" s="51">
        <f>SUM(Nov!AC6:AC36)</f>
        <v>0</v>
      </c>
    </row>
    <row r="17" spans="1:10" x14ac:dyDescent="0.25">
      <c r="A17" s="45" t="s">
        <v>125</v>
      </c>
      <c r="B17" s="46">
        <f>SUM(Dez!P6:P36)</f>
        <v>7.6666666666666634</v>
      </c>
      <c r="C17" s="47">
        <f>SUM(Dez!G6:G36)+SUM(Dez!U6:U36)</f>
        <v>0</v>
      </c>
      <c r="D17" s="48">
        <f ca="1">SUM(Dez!W6:W36)</f>
        <v>0</v>
      </c>
      <c r="E17" s="49">
        <f ca="1">Dez!X36</f>
        <v>0</v>
      </c>
      <c r="F17" s="50">
        <f>COUNTIFS(Dez!T6:T36,"U",Dez!P6:P36,"&gt;0")+0.5*COUNTIFS(Dez!T6:T36,"HU",Dez!P6:P36,"&gt;0")</f>
        <v>0</v>
      </c>
      <c r="G17" s="51">
        <f>COUNTIFS(Dez!T6:T36,"K",Dez!P6:P36,"&gt;0")</f>
        <v>0</v>
      </c>
      <c r="H17" s="52">
        <f t="shared" si="0"/>
        <v>30</v>
      </c>
      <c r="I17" s="53">
        <f>ROUND(SUM(Dez!G6:G36)*24,2)</f>
        <v>0</v>
      </c>
      <c r="J17" s="51">
        <f>SUM(Dez!AC6:AC36)</f>
        <v>0</v>
      </c>
    </row>
    <row r="18" spans="1:10" x14ac:dyDescent="0.25">
      <c r="A18" s="54" t="s">
        <v>126</v>
      </c>
      <c r="B18" s="55">
        <f>SUM(B6:B17)</f>
        <v>84.666666666666629</v>
      </c>
      <c r="C18" s="55">
        <f>SUM(C6:C17)</f>
        <v>0</v>
      </c>
      <c r="D18" s="56">
        <f ca="1">SUM(D6:D17)</f>
        <v>0</v>
      </c>
      <c r="E18" s="57">
        <f ca="1">E17</f>
        <v>0</v>
      </c>
      <c r="F18" s="58">
        <f>SUM(F6:F17)</f>
        <v>0</v>
      </c>
      <c r="G18" s="59">
        <f>SUM(G6:G17)</f>
        <v>0</v>
      </c>
      <c r="H18" s="58">
        <f>H17</f>
        <v>30</v>
      </c>
      <c r="I18" s="60">
        <f>SUM(I6:I17)</f>
        <v>0</v>
      </c>
      <c r="J18" s="59">
        <f>SUM(J6:J17)</f>
        <v>0</v>
      </c>
    </row>
    <row r="20" spans="1:10" x14ac:dyDescent="0.25">
      <c r="A20" s="61" t="s">
        <v>127</v>
      </c>
    </row>
    <row r="21" spans="1:10" x14ac:dyDescent="0.25">
      <c r="A21" s="61" t="s">
        <v>128</v>
      </c>
    </row>
    <row r="22" spans="1:10" x14ac:dyDescent="0.25">
      <c r="A22" s="61" t="s">
        <v>129</v>
      </c>
    </row>
    <row r="23" spans="1:10" x14ac:dyDescent="0.25">
      <c r="A23" s="61" t="s">
        <v>130</v>
      </c>
    </row>
    <row r="24" spans="1:10" x14ac:dyDescent="0.25">
      <c r="A24" s="61" t="s">
        <v>131</v>
      </c>
    </row>
  </sheetData>
  <conditionalFormatting sqref="H6:H18">
    <cfRule type="expression" dxfId="134" priority="2">
      <formula>H6&lt;0</formula>
    </cfRule>
  </conditionalFormatting>
  <conditionalFormatting sqref="J6:J18">
    <cfRule type="expression" dxfId="133" priority="1">
      <formula>J6&gt;0</formula>
    </cfRule>
  </conditionalFormatting>
  <printOptions horizontalCentered="1"/>
  <pageMargins left="0.45" right="0.45" top="0.6" bottom="0.6" header="0.25" footer="0.25"/>
  <pageSetup paperSize="9" orientation="portrait"/>
  <headerFooter>
    <oddHeader>&amp;R&amp;8Vorlage von seminaron.de</oddHeader>
    <oddFooter>&amp;L&amp;8Vorlage von seminaron.de&amp;R&amp;8&amp;A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Januar "&amp;Jahr</f>
        <v>Stundenzettel Januar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Jahresübersicht!E5</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IF(MONTH(DATE(Jahr,1,1))=1,DATE(Jahr,1,1),"")</f>
        <v>44926</v>
      </c>
      <c r="B6" s="70">
        <f t="shared" ref="B6:B36" si="0">IF(A6="","",A6)</f>
        <v>44926</v>
      </c>
      <c r="C6" s="71"/>
      <c r="D6" s="71"/>
      <c r="E6" s="72"/>
      <c r="F6" s="73"/>
      <c r="G6" s="74" t="str">
        <f t="shared" ref="G6:G36" si="1">IF(AND(ISNUMBER(C6),ISNUMBER(D6)),S6/1440,"")</f>
        <v/>
      </c>
      <c r="H6" s="75">
        <f t="shared" ref="H6:H36" si="2">IF(A6="","",P6)</f>
        <v>0</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Neujahr</v>
      </c>
      <c r="L6" s="79"/>
      <c r="N6">
        <f t="shared" ref="N6:N36" si="5">IF(A6="",0,IF(COUNTIF(Feiertage_aktiv,A6)&gt;0,1,0))</f>
        <v>1</v>
      </c>
      <c r="O6">
        <f t="shared" ref="O6:O36" si="6">IF(A6="",0,INDEX(Tagessoll,WEEKDAY(A6,2)))</f>
        <v>0.33333333333333331</v>
      </c>
      <c r="P6">
        <f t="shared" ref="P6:P36" si="7">IF(OR(N6=1,T6="F",A6&lt;N(Erfassung_ab)),0,O6)</f>
        <v>0</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N(Z6)</f>
        <v>0</v>
      </c>
      <c r="AB6" t="str">
        <f>""</f>
        <v/>
      </c>
      <c r="AC6">
        <f t="shared" ref="AC6:AC36" si="17">IF(OR(AND(S6&gt;360,R6&lt;30),AND(S6&gt;540,R6&lt;45),S6&gt;600,AND(ISNUMBER(AB6),N(AB6)&lt;660)),1,0)</f>
        <v>0</v>
      </c>
    </row>
    <row r="7" spans="1:29" ht="18" customHeight="1" x14ac:dyDescent="0.25">
      <c r="A7" s="69">
        <f>IF(MONTH(DATE(Jahr,1,2))=1,DATE(Jahr,1,2),"")</f>
        <v>44927</v>
      </c>
      <c r="B7" s="70">
        <f t="shared" si="0"/>
        <v>44927</v>
      </c>
      <c r="C7" s="71"/>
      <c r="D7" s="71"/>
      <c r="E7" s="72"/>
      <c r="F7" s="73"/>
      <c r="G7" s="74" t="str">
        <f t="shared" si="1"/>
        <v/>
      </c>
      <c r="H7" s="75">
        <f t="shared" si="2"/>
        <v>0</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v>
      </c>
      <c r="P7">
        <f t="shared" si="7"/>
        <v>0</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IF(MONTH(DATE(Jahr,1,3))=1,DATE(Jahr,1,3),"")</f>
        <v>44928</v>
      </c>
      <c r="B8" s="70">
        <f t="shared" si="0"/>
        <v>44928</v>
      </c>
      <c r="C8" s="71"/>
      <c r="D8" s="71"/>
      <c r="E8" s="72"/>
      <c r="F8" s="73"/>
      <c r="G8" s="74" t="str">
        <f t="shared" si="1"/>
        <v/>
      </c>
      <c r="H8" s="75">
        <f t="shared" si="2"/>
        <v>0</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v>
      </c>
      <c r="P8">
        <f t="shared" si="7"/>
        <v>0</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IF(MONTH(DATE(Jahr,1,4))=1,DATE(Jahr,1,4),"")</f>
        <v>44929</v>
      </c>
      <c r="B9" s="70">
        <f t="shared" si="0"/>
        <v>44929</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IF(MONTH(DATE(Jahr,1,5))=1,DATE(Jahr,1,5),"")</f>
        <v>44930</v>
      </c>
      <c r="B10" s="70">
        <f t="shared" si="0"/>
        <v>44930</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IF(MONTH(DATE(Jahr,1,6))=1,DATE(Jahr,1,6),"")</f>
        <v>44931</v>
      </c>
      <c r="B11" s="70">
        <f t="shared" si="0"/>
        <v>44931</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IF(MONTH(DATE(Jahr,1,7))=1,DATE(Jahr,1,7),"")</f>
        <v>44932</v>
      </c>
      <c r="B12" s="70">
        <f t="shared" si="0"/>
        <v>44932</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IF(MONTH(DATE(Jahr,1,8))=1,DATE(Jahr,1,8),"")</f>
        <v>44933</v>
      </c>
      <c r="B13" s="70">
        <f t="shared" si="0"/>
        <v>44933</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IF(MONTH(DATE(Jahr,1,9))=1,DATE(Jahr,1,9),"")</f>
        <v>44934</v>
      </c>
      <c r="B14" s="70">
        <f t="shared" si="0"/>
        <v>44934</v>
      </c>
      <c r="C14" s="71"/>
      <c r="D14" s="71"/>
      <c r="E14" s="72"/>
      <c r="F14" s="73"/>
      <c r="G14" s="74" t="str">
        <f t="shared" si="1"/>
        <v/>
      </c>
      <c r="H14" s="75">
        <f t="shared" si="2"/>
        <v>0</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v>
      </c>
      <c r="P14">
        <f t="shared" si="7"/>
        <v>0</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IF(MONTH(DATE(Jahr,1,10))=1,DATE(Jahr,1,10),"")</f>
        <v>44935</v>
      </c>
      <c r="B15" s="70">
        <f t="shared" si="0"/>
        <v>44935</v>
      </c>
      <c r="C15" s="71"/>
      <c r="D15" s="71"/>
      <c r="E15" s="72"/>
      <c r="F15" s="73"/>
      <c r="G15" s="74" t="str">
        <f t="shared" si="1"/>
        <v/>
      </c>
      <c r="H15" s="75">
        <f t="shared" si="2"/>
        <v>0</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v>
      </c>
      <c r="P15">
        <f t="shared" si="7"/>
        <v>0</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IF(MONTH(DATE(Jahr,1,11))=1,DATE(Jahr,1,11),"")</f>
        <v>44936</v>
      </c>
      <c r="B16" s="70">
        <f t="shared" si="0"/>
        <v>44936</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IF(MONTH(DATE(Jahr,1,12))=1,DATE(Jahr,1,12),"")</f>
        <v>44937</v>
      </c>
      <c r="B17" s="70">
        <f t="shared" si="0"/>
        <v>44937</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IF(MONTH(DATE(Jahr,1,13))=1,DATE(Jahr,1,13),"")</f>
        <v>44938</v>
      </c>
      <c r="B18" s="70">
        <f t="shared" si="0"/>
        <v>44938</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IF(MONTH(DATE(Jahr,1,14))=1,DATE(Jahr,1,14),"")</f>
        <v>44939</v>
      </c>
      <c r="B19" s="70">
        <f t="shared" si="0"/>
        <v>44939</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IF(MONTH(DATE(Jahr,1,15))=1,DATE(Jahr,1,15),"")</f>
        <v>44940</v>
      </c>
      <c r="B20" s="70">
        <f t="shared" si="0"/>
        <v>44940</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IF(MONTH(DATE(Jahr,1,16))=1,DATE(Jahr,1,16),"")</f>
        <v>44941</v>
      </c>
      <c r="B21" s="70">
        <f t="shared" si="0"/>
        <v>44941</v>
      </c>
      <c r="C21" s="71"/>
      <c r="D21" s="71"/>
      <c r="E21" s="72"/>
      <c r="F21" s="73"/>
      <c r="G21" s="74" t="str">
        <f t="shared" si="1"/>
        <v/>
      </c>
      <c r="H21" s="75">
        <f t="shared" si="2"/>
        <v>0</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v>
      </c>
      <c r="P21">
        <f t="shared" si="7"/>
        <v>0</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IF(MONTH(DATE(Jahr,1,17))=1,DATE(Jahr,1,17),"")</f>
        <v>44942</v>
      </c>
      <c r="B22" s="70">
        <f t="shared" si="0"/>
        <v>44942</v>
      </c>
      <c r="C22" s="71"/>
      <c r="D22" s="71"/>
      <c r="E22" s="72"/>
      <c r="F22" s="73"/>
      <c r="G22" s="74" t="str">
        <f t="shared" si="1"/>
        <v/>
      </c>
      <c r="H22" s="75">
        <f t="shared" si="2"/>
        <v>0</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v>
      </c>
      <c r="P22">
        <f t="shared" si="7"/>
        <v>0</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IF(MONTH(DATE(Jahr,1,18))=1,DATE(Jahr,1,18),"")</f>
        <v>44943</v>
      </c>
      <c r="B23" s="70">
        <f t="shared" si="0"/>
        <v>44943</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IF(MONTH(DATE(Jahr,1,19))=1,DATE(Jahr,1,19),"")</f>
        <v>44944</v>
      </c>
      <c r="B24" s="70">
        <f t="shared" si="0"/>
        <v>44944</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IF(MONTH(DATE(Jahr,1,20))=1,DATE(Jahr,1,20),"")</f>
        <v>44945</v>
      </c>
      <c r="B25" s="70">
        <f t="shared" si="0"/>
        <v>44945</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IF(MONTH(DATE(Jahr,1,21))=1,DATE(Jahr,1,21),"")</f>
        <v>44946</v>
      </c>
      <c r="B26" s="70">
        <f t="shared" si="0"/>
        <v>44946</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IF(MONTH(DATE(Jahr,1,22))=1,DATE(Jahr,1,22),"")</f>
        <v>44947</v>
      </c>
      <c r="B27" s="70">
        <f t="shared" si="0"/>
        <v>44947</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IF(MONTH(DATE(Jahr,1,23))=1,DATE(Jahr,1,23),"")</f>
        <v>44948</v>
      </c>
      <c r="B28" s="70">
        <f t="shared" si="0"/>
        <v>44948</v>
      </c>
      <c r="C28" s="71"/>
      <c r="D28" s="71"/>
      <c r="E28" s="72"/>
      <c r="F28" s="73"/>
      <c r="G28" s="74" t="str">
        <f t="shared" si="1"/>
        <v/>
      </c>
      <c r="H28" s="75">
        <f t="shared" si="2"/>
        <v>0</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v>
      </c>
      <c r="P28">
        <f t="shared" si="7"/>
        <v>0</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IF(MONTH(DATE(Jahr,1,24))=1,DATE(Jahr,1,24),"")</f>
        <v>44949</v>
      </c>
      <c r="B29" s="70">
        <f t="shared" si="0"/>
        <v>44949</v>
      </c>
      <c r="C29" s="71"/>
      <c r="D29" s="71"/>
      <c r="E29" s="72"/>
      <c r="F29" s="73"/>
      <c r="G29" s="74" t="str">
        <f t="shared" si="1"/>
        <v/>
      </c>
      <c r="H29" s="75">
        <f t="shared" si="2"/>
        <v>0</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v>
      </c>
      <c r="P29">
        <f t="shared" si="7"/>
        <v>0</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IF(MONTH(DATE(Jahr,1,25))=1,DATE(Jahr,1,25),"")</f>
        <v>44950</v>
      </c>
      <c r="B30" s="70">
        <f t="shared" si="0"/>
        <v>44950</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IF(MONTH(DATE(Jahr,1,26))=1,DATE(Jahr,1,26),"")</f>
        <v>44951</v>
      </c>
      <c r="B31" s="70">
        <f t="shared" si="0"/>
        <v>44951</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IF(MONTH(DATE(Jahr,1,27))=1,DATE(Jahr,1,27),"")</f>
        <v>44952</v>
      </c>
      <c r="B32" s="70">
        <f t="shared" si="0"/>
        <v>44952</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IF(MONTH(DATE(Jahr,1,28))=1,DATE(Jahr,1,28),"")</f>
        <v>44953</v>
      </c>
      <c r="B33" s="70">
        <f t="shared" si="0"/>
        <v>44953</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IF(MONTH(DATE(Jahr,1,29))=1,DATE(Jahr,1,29),"")</f>
        <v>44954</v>
      </c>
      <c r="B34" s="70">
        <f t="shared" si="0"/>
        <v>44954</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IF(MONTH(DATE(Jahr,1,30))=1,DATE(Jahr,1,30),"")</f>
        <v>44955</v>
      </c>
      <c r="B35" s="70">
        <f t="shared" si="0"/>
        <v>44955</v>
      </c>
      <c r="C35" s="71"/>
      <c r="D35" s="71"/>
      <c r="E35" s="72"/>
      <c r="F35" s="73"/>
      <c r="G35" s="74" t="str">
        <f t="shared" si="1"/>
        <v/>
      </c>
      <c r="H35" s="75">
        <f t="shared" si="2"/>
        <v>0</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v>
      </c>
      <c r="P35">
        <f t="shared" si="7"/>
        <v>0</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IF(MONTH(DATE(Jahr,1,31))=1,DATE(Jahr,1,31),"")</f>
        <v>44956</v>
      </c>
      <c r="B36" s="70">
        <f t="shared" si="0"/>
        <v>44956</v>
      </c>
      <c r="C36" s="71"/>
      <c r="D36" s="71"/>
      <c r="E36" s="72"/>
      <c r="F36" s="73"/>
      <c r="G36" s="74" t="str">
        <f t="shared" si="1"/>
        <v/>
      </c>
      <c r="H36" s="75">
        <f t="shared" si="2"/>
        <v>0</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6.6666666666666643</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6.6666666666666643</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132" priority="8" stopIfTrue="1">
      <formula>$A6=""</formula>
    </cfRule>
    <cfRule type="expression" dxfId="131" priority="9" stopIfTrue="1">
      <formula>$A6&lt;N(Erfassung_ab)</formula>
    </cfRule>
    <cfRule type="expression" dxfId="130" priority="10">
      <formula>$N6=1</formula>
    </cfRule>
    <cfRule type="expression" dxfId="129" priority="11">
      <formula>$O6=0</formula>
    </cfRule>
  </conditionalFormatting>
  <conditionalFormatting sqref="F6:F36">
    <cfRule type="expression" dxfId="128" priority="1" stopIfTrue="1">
      <formula>$T6="U"</formula>
    </cfRule>
    <cfRule type="expression" dxfId="127" priority="2" stopIfTrue="1">
      <formula>$T6="HU"</formula>
    </cfRule>
    <cfRule type="expression" dxfId="126" priority="3" stopIfTrue="1">
      <formula>$T6="K"</formula>
    </cfRule>
    <cfRule type="expression" dxfId="125" priority="4" stopIfTrue="1">
      <formula>$T6="ZA"</formula>
    </cfRule>
    <cfRule type="expression" dxfId="124" priority="5" stopIfTrue="1">
      <formula>$T6="F"</formula>
    </cfRule>
  </conditionalFormatting>
  <conditionalFormatting sqref="K6:K36">
    <cfRule type="expression" dxfId="123" priority="6">
      <formula>$AC6=1</formula>
    </cfRule>
    <cfRule type="expression" dxfId="122" priority="7">
      <formula>AND($AC6=0,$N6=0,$K6&lt;&gt;"")</formula>
    </cfRule>
  </conditionalFormatting>
  <dataValidations count="3">
    <dataValidation type="time" allowBlank="1" showErrorMessage="1" errorTitle="Uhrzeit" error="Bitte eine Uhrzeit mit Doppelpunkt eingeben, zum Beispiel 8:00 oder 16:30." sqref="C6:D36" xr:uid="{00000000-0002-0000-03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3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3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Februar "&amp;Jahr</f>
        <v>Stundenzettel Februar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Jan!X36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IF(MONTH(DATE(Jahr,2,1))=2,DATE(Jahr,2,1),"")</f>
        <v>44957</v>
      </c>
      <c r="B6" s="70">
        <f t="shared" ref="B6:B36" si="0">IF(A6="","",A6)</f>
        <v>44957</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MAX(Jan!AA36,N(Z6))</f>
        <v>0</v>
      </c>
      <c r="AB6" t="str">
        <f>IF(Y6="","",IF(Jan!AA36&gt;0,ROUND((Y6-Jan!AA36)*1440,0),""))</f>
        <v/>
      </c>
      <c r="AC6">
        <f t="shared" ref="AC6:AC36" si="17">IF(OR(AND(S6&gt;360,R6&lt;30),AND(S6&gt;540,R6&lt;45),S6&gt;600,AND(ISNUMBER(AB6),N(AB6)&lt;660)),1,0)</f>
        <v>0</v>
      </c>
    </row>
    <row r="7" spans="1:29" ht="18" customHeight="1" x14ac:dyDescent="0.25">
      <c r="A7" s="69">
        <f>IF(MONTH(DATE(Jahr,2,2))=2,DATE(Jahr,2,2),"")</f>
        <v>44958</v>
      </c>
      <c r="B7" s="70">
        <f t="shared" si="0"/>
        <v>44958</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IF(MONTH(DATE(Jahr,2,3))=2,DATE(Jahr,2,3),"")</f>
        <v>44959</v>
      </c>
      <c r="B8" s="70">
        <f t="shared" si="0"/>
        <v>44959</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IF(MONTH(DATE(Jahr,2,4))=2,DATE(Jahr,2,4),"")</f>
        <v>44960</v>
      </c>
      <c r="B9" s="70">
        <f t="shared" si="0"/>
        <v>44960</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IF(MONTH(DATE(Jahr,2,5))=2,DATE(Jahr,2,5),"")</f>
        <v>44961</v>
      </c>
      <c r="B10" s="70">
        <f t="shared" si="0"/>
        <v>44961</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IF(MONTH(DATE(Jahr,2,6))=2,DATE(Jahr,2,6),"")</f>
        <v>44962</v>
      </c>
      <c r="B11" s="70">
        <f t="shared" si="0"/>
        <v>44962</v>
      </c>
      <c r="C11" s="71"/>
      <c r="D11" s="71"/>
      <c r="E11" s="72"/>
      <c r="F11" s="73"/>
      <c r="G11" s="74" t="str">
        <f t="shared" si="1"/>
        <v/>
      </c>
      <c r="H11" s="75">
        <f t="shared" si="2"/>
        <v>0</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v>
      </c>
      <c r="P11">
        <f t="shared" si="7"/>
        <v>0</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IF(MONTH(DATE(Jahr,2,7))=2,DATE(Jahr,2,7),"")</f>
        <v>44963</v>
      </c>
      <c r="B12" s="70">
        <f t="shared" si="0"/>
        <v>44963</v>
      </c>
      <c r="C12" s="71"/>
      <c r="D12" s="71"/>
      <c r="E12" s="72"/>
      <c r="F12" s="73"/>
      <c r="G12" s="74" t="str">
        <f t="shared" si="1"/>
        <v/>
      </c>
      <c r="H12" s="75">
        <f t="shared" si="2"/>
        <v>0</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v>
      </c>
      <c r="P12">
        <f t="shared" si="7"/>
        <v>0</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IF(MONTH(DATE(Jahr,2,8))=2,DATE(Jahr,2,8),"")</f>
        <v>44964</v>
      </c>
      <c r="B13" s="70">
        <f t="shared" si="0"/>
        <v>44964</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IF(MONTH(DATE(Jahr,2,9))=2,DATE(Jahr,2,9),"")</f>
        <v>44965</v>
      </c>
      <c r="B14" s="70">
        <f t="shared" si="0"/>
        <v>44965</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IF(MONTH(DATE(Jahr,2,10))=2,DATE(Jahr,2,10),"")</f>
        <v>44966</v>
      </c>
      <c r="B15" s="70">
        <f t="shared" si="0"/>
        <v>44966</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IF(MONTH(DATE(Jahr,2,11))=2,DATE(Jahr,2,11),"")</f>
        <v>44967</v>
      </c>
      <c r="B16" s="70">
        <f t="shared" si="0"/>
        <v>44967</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IF(MONTH(DATE(Jahr,2,12))=2,DATE(Jahr,2,12),"")</f>
        <v>44968</v>
      </c>
      <c r="B17" s="70">
        <f t="shared" si="0"/>
        <v>44968</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IF(MONTH(DATE(Jahr,2,13))=2,DATE(Jahr,2,13),"")</f>
        <v>44969</v>
      </c>
      <c r="B18" s="70">
        <f t="shared" si="0"/>
        <v>44969</v>
      </c>
      <c r="C18" s="71"/>
      <c r="D18" s="71"/>
      <c r="E18" s="72"/>
      <c r="F18" s="73"/>
      <c r="G18" s="74" t="str">
        <f t="shared" si="1"/>
        <v/>
      </c>
      <c r="H18" s="75">
        <f t="shared" si="2"/>
        <v>0</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v>
      </c>
      <c r="P18">
        <f t="shared" si="7"/>
        <v>0</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IF(MONTH(DATE(Jahr,2,14))=2,DATE(Jahr,2,14),"")</f>
        <v>44970</v>
      </c>
      <c r="B19" s="70">
        <f t="shared" si="0"/>
        <v>44970</v>
      </c>
      <c r="C19" s="71"/>
      <c r="D19" s="71"/>
      <c r="E19" s="72"/>
      <c r="F19" s="73"/>
      <c r="G19" s="74" t="str">
        <f t="shared" si="1"/>
        <v/>
      </c>
      <c r="H19" s="75">
        <f t="shared" si="2"/>
        <v>0</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v>
      </c>
      <c r="P19">
        <f t="shared" si="7"/>
        <v>0</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IF(MONTH(DATE(Jahr,2,15))=2,DATE(Jahr,2,15),"")</f>
        <v>44971</v>
      </c>
      <c r="B20" s="70">
        <f t="shared" si="0"/>
        <v>44971</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IF(MONTH(DATE(Jahr,2,16))=2,DATE(Jahr,2,16),"")</f>
        <v>44972</v>
      </c>
      <c r="B21" s="70">
        <f t="shared" si="0"/>
        <v>44972</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IF(MONTH(DATE(Jahr,2,17))=2,DATE(Jahr,2,17),"")</f>
        <v>44973</v>
      </c>
      <c r="B22" s="70">
        <f t="shared" si="0"/>
        <v>44973</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IF(MONTH(DATE(Jahr,2,18))=2,DATE(Jahr,2,18),"")</f>
        <v>44974</v>
      </c>
      <c r="B23" s="70">
        <f t="shared" si="0"/>
        <v>44974</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IF(MONTH(DATE(Jahr,2,19))=2,DATE(Jahr,2,19),"")</f>
        <v>44975</v>
      </c>
      <c r="B24" s="70">
        <f t="shared" si="0"/>
        <v>44975</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IF(MONTH(DATE(Jahr,2,20))=2,DATE(Jahr,2,20),"")</f>
        <v>44976</v>
      </c>
      <c r="B25" s="70">
        <f t="shared" si="0"/>
        <v>44976</v>
      </c>
      <c r="C25" s="71"/>
      <c r="D25" s="71"/>
      <c r="E25" s="72"/>
      <c r="F25" s="73"/>
      <c r="G25" s="74" t="str">
        <f t="shared" si="1"/>
        <v/>
      </c>
      <c r="H25" s="75">
        <f t="shared" si="2"/>
        <v>0</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v>
      </c>
      <c r="P25">
        <f t="shared" si="7"/>
        <v>0</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IF(MONTH(DATE(Jahr,2,21))=2,DATE(Jahr,2,21),"")</f>
        <v>44977</v>
      </c>
      <c r="B26" s="70">
        <f t="shared" si="0"/>
        <v>44977</v>
      </c>
      <c r="C26" s="71"/>
      <c r="D26" s="71"/>
      <c r="E26" s="72"/>
      <c r="F26" s="73"/>
      <c r="G26" s="74" t="str">
        <f t="shared" si="1"/>
        <v/>
      </c>
      <c r="H26" s="75">
        <f t="shared" si="2"/>
        <v>0</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v>
      </c>
      <c r="P26">
        <f t="shared" si="7"/>
        <v>0</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IF(MONTH(DATE(Jahr,2,22))=2,DATE(Jahr,2,22),"")</f>
        <v>44978</v>
      </c>
      <c r="B27" s="70">
        <f t="shared" si="0"/>
        <v>44978</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IF(MONTH(DATE(Jahr,2,23))=2,DATE(Jahr,2,23),"")</f>
        <v>44979</v>
      </c>
      <c r="B28" s="70">
        <f t="shared" si="0"/>
        <v>44979</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IF(MONTH(DATE(Jahr,2,24))=2,DATE(Jahr,2,24),"")</f>
        <v>44980</v>
      </c>
      <c r="B29" s="70">
        <f t="shared" si="0"/>
        <v>44980</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IF(MONTH(DATE(Jahr,2,25))=2,DATE(Jahr,2,25),"")</f>
        <v>44981</v>
      </c>
      <c r="B30" s="70">
        <f t="shared" si="0"/>
        <v>44981</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IF(MONTH(DATE(Jahr,2,26))=2,DATE(Jahr,2,26),"")</f>
        <v>44982</v>
      </c>
      <c r="B31" s="70">
        <f t="shared" si="0"/>
        <v>44982</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IF(MONTH(DATE(Jahr,2,27))=2,DATE(Jahr,2,27),"")</f>
        <v>44983</v>
      </c>
      <c r="B32" s="70">
        <f t="shared" si="0"/>
        <v>44983</v>
      </c>
      <c r="C32" s="71"/>
      <c r="D32" s="71"/>
      <c r="E32" s="72"/>
      <c r="F32" s="73"/>
      <c r="G32" s="74" t="str">
        <f t="shared" si="1"/>
        <v/>
      </c>
      <c r="H32" s="75">
        <f t="shared" si="2"/>
        <v>0</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v>
      </c>
      <c r="P32">
        <f t="shared" si="7"/>
        <v>0</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IF(MONTH(DATE(Jahr,2,28))=2,DATE(Jahr,2,28),"")</f>
        <v>44984</v>
      </c>
      <c r="B33" s="70">
        <f t="shared" si="0"/>
        <v>44984</v>
      </c>
      <c r="C33" s="71"/>
      <c r="D33" s="71"/>
      <c r="E33" s="72"/>
      <c r="F33" s="73"/>
      <c r="G33" s="74" t="str">
        <f t="shared" si="1"/>
        <v/>
      </c>
      <c r="H33" s="75">
        <f t="shared" si="2"/>
        <v>0</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v>
      </c>
      <c r="P33">
        <f t="shared" si="7"/>
        <v>0</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t="str">
        <f>IF(MONTH(DATE(Jahr,2,29))=2,DATE(Jahr,2,29),"")</f>
        <v/>
      </c>
      <c r="B34" s="70" t="str">
        <f t="shared" si="0"/>
        <v/>
      </c>
      <c r="C34" s="71"/>
      <c r="D34" s="71"/>
      <c r="E34" s="72"/>
      <c r="F34" s="73"/>
      <c r="G34" s="74" t="str">
        <f t="shared" si="1"/>
        <v/>
      </c>
      <c r="H34" s="75" t="str">
        <f t="shared" si="2"/>
        <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v>
      </c>
      <c r="P34">
        <f t="shared" si="7"/>
        <v>0</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t="str">
        <f>IF(MONTH(DATE(Jahr,2,30))=2,DATE(Jahr,2,30),"")</f>
        <v/>
      </c>
      <c r="B35" s="70" t="str">
        <f t="shared" si="0"/>
        <v/>
      </c>
      <c r="C35" s="71"/>
      <c r="D35" s="71"/>
      <c r="E35" s="72"/>
      <c r="F35" s="73"/>
      <c r="G35" s="74" t="str">
        <f t="shared" si="1"/>
        <v/>
      </c>
      <c r="H35" s="75" t="str">
        <f t="shared" si="2"/>
        <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v>
      </c>
      <c r="P35">
        <f t="shared" si="7"/>
        <v>0</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t="str">
        <f>IF(MONTH(DATE(Jahr,2,31))=2,DATE(Jahr,2,31),"")</f>
        <v/>
      </c>
      <c r="B36" s="70" t="str">
        <f t="shared" si="0"/>
        <v/>
      </c>
      <c r="C36" s="71"/>
      <c r="D36" s="71"/>
      <c r="E36" s="72"/>
      <c r="F36" s="73"/>
      <c r="G36" s="74" t="str">
        <f t="shared" si="1"/>
        <v/>
      </c>
      <c r="H36" s="75" t="str">
        <f t="shared" si="2"/>
        <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6.6666666666666643</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6.6666666666666643</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121" priority="8" stopIfTrue="1">
      <formula>$A6=""</formula>
    </cfRule>
    <cfRule type="expression" dxfId="120" priority="9" stopIfTrue="1">
      <formula>$A6&lt;N(Erfassung_ab)</formula>
    </cfRule>
    <cfRule type="expression" dxfId="119" priority="10">
      <formula>$N6=1</formula>
    </cfRule>
    <cfRule type="expression" dxfId="118" priority="11">
      <formula>$O6=0</formula>
    </cfRule>
  </conditionalFormatting>
  <conditionalFormatting sqref="F6:F36">
    <cfRule type="expression" dxfId="117" priority="1" stopIfTrue="1">
      <formula>$T6="U"</formula>
    </cfRule>
    <cfRule type="expression" dxfId="116" priority="2" stopIfTrue="1">
      <formula>$T6="HU"</formula>
    </cfRule>
    <cfRule type="expression" dxfId="115" priority="3" stopIfTrue="1">
      <formula>$T6="K"</formula>
    </cfRule>
    <cfRule type="expression" dxfId="114" priority="4" stopIfTrue="1">
      <formula>$T6="ZA"</formula>
    </cfRule>
    <cfRule type="expression" dxfId="113" priority="5" stopIfTrue="1">
      <formula>$T6="F"</formula>
    </cfRule>
  </conditionalFormatting>
  <conditionalFormatting sqref="K6:K36">
    <cfRule type="expression" dxfId="112" priority="6">
      <formula>$AC6=1</formula>
    </cfRule>
    <cfRule type="expression" dxfId="111" priority="7">
      <formula>AND($AC6=0,$N6=0,$K6&lt;&gt;"")</formula>
    </cfRule>
  </conditionalFormatting>
  <dataValidations count="3">
    <dataValidation type="time" allowBlank="1" showErrorMessage="1" errorTitle="Uhrzeit" error="Bitte eine Uhrzeit mit Doppelpunkt eingeben, zum Beispiel 8:00 oder 16:30." sqref="C6:D36" xr:uid="{00000000-0002-0000-04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4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4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März "&amp;Jahr</f>
        <v>Stundenzettel März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Feb!X36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IF(MONTH(DATE(Jahr,3,1))=3,DATE(Jahr,3,1),"")</f>
        <v>44985</v>
      </c>
      <c r="B6" s="70">
        <f t="shared" ref="B6:B36" si="0">IF(A6="","",A6)</f>
        <v>44985</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MAX(Feb!AA36,N(Z6))</f>
        <v>0</v>
      </c>
      <c r="AB6" t="str">
        <f>IF(Y6="","",IF(Feb!AA36&gt;0,ROUND((Y6-Feb!AA36)*1440,0),""))</f>
        <v/>
      </c>
      <c r="AC6">
        <f t="shared" ref="AC6:AC36" si="17">IF(OR(AND(S6&gt;360,R6&lt;30),AND(S6&gt;540,R6&lt;45),S6&gt;600,AND(ISNUMBER(AB6),N(AB6)&lt;660)),1,0)</f>
        <v>0</v>
      </c>
    </row>
    <row r="7" spans="1:29" ht="18" customHeight="1" x14ac:dyDescent="0.25">
      <c r="A7" s="69">
        <f>IF(MONTH(DATE(Jahr,3,2))=3,DATE(Jahr,3,2),"")</f>
        <v>44986</v>
      </c>
      <c r="B7" s="70">
        <f t="shared" si="0"/>
        <v>44986</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IF(MONTH(DATE(Jahr,3,3))=3,DATE(Jahr,3,3),"")</f>
        <v>44987</v>
      </c>
      <c r="B8" s="70">
        <f t="shared" si="0"/>
        <v>44987</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IF(MONTH(DATE(Jahr,3,4))=3,DATE(Jahr,3,4),"")</f>
        <v>44988</v>
      </c>
      <c r="B9" s="70">
        <f t="shared" si="0"/>
        <v>44988</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IF(MONTH(DATE(Jahr,3,5))=3,DATE(Jahr,3,5),"")</f>
        <v>44989</v>
      </c>
      <c r="B10" s="70">
        <f t="shared" si="0"/>
        <v>44989</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IF(MONTH(DATE(Jahr,3,6))=3,DATE(Jahr,3,6),"")</f>
        <v>44990</v>
      </c>
      <c r="B11" s="70">
        <f t="shared" si="0"/>
        <v>44990</v>
      </c>
      <c r="C11" s="71"/>
      <c r="D11" s="71"/>
      <c r="E11" s="72"/>
      <c r="F11" s="73"/>
      <c r="G11" s="74" t="str">
        <f t="shared" si="1"/>
        <v/>
      </c>
      <c r="H11" s="75">
        <f t="shared" si="2"/>
        <v>0</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v>
      </c>
      <c r="P11">
        <f t="shared" si="7"/>
        <v>0</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IF(MONTH(DATE(Jahr,3,7))=3,DATE(Jahr,3,7),"")</f>
        <v>44991</v>
      </c>
      <c r="B12" s="70">
        <f t="shared" si="0"/>
        <v>44991</v>
      </c>
      <c r="C12" s="71"/>
      <c r="D12" s="71"/>
      <c r="E12" s="72"/>
      <c r="F12" s="73"/>
      <c r="G12" s="74" t="str">
        <f t="shared" si="1"/>
        <v/>
      </c>
      <c r="H12" s="75">
        <f t="shared" si="2"/>
        <v>0</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v>
      </c>
      <c r="P12">
        <f t="shared" si="7"/>
        <v>0</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IF(MONTH(DATE(Jahr,3,8))=3,DATE(Jahr,3,8),"")</f>
        <v>44992</v>
      </c>
      <c r="B13" s="70">
        <f t="shared" si="0"/>
        <v>44992</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IF(MONTH(DATE(Jahr,3,9))=3,DATE(Jahr,3,9),"")</f>
        <v>44993</v>
      </c>
      <c r="B14" s="70">
        <f t="shared" si="0"/>
        <v>44993</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IF(MONTH(DATE(Jahr,3,10))=3,DATE(Jahr,3,10),"")</f>
        <v>44994</v>
      </c>
      <c r="B15" s="70">
        <f t="shared" si="0"/>
        <v>44994</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IF(MONTH(DATE(Jahr,3,11))=3,DATE(Jahr,3,11),"")</f>
        <v>44995</v>
      </c>
      <c r="B16" s="70">
        <f t="shared" si="0"/>
        <v>44995</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IF(MONTH(DATE(Jahr,3,12))=3,DATE(Jahr,3,12),"")</f>
        <v>44996</v>
      </c>
      <c r="B17" s="70">
        <f t="shared" si="0"/>
        <v>44996</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IF(MONTH(DATE(Jahr,3,13))=3,DATE(Jahr,3,13),"")</f>
        <v>44997</v>
      </c>
      <c r="B18" s="70">
        <f t="shared" si="0"/>
        <v>44997</v>
      </c>
      <c r="C18" s="71"/>
      <c r="D18" s="71"/>
      <c r="E18" s="72"/>
      <c r="F18" s="73"/>
      <c r="G18" s="74" t="str">
        <f t="shared" si="1"/>
        <v/>
      </c>
      <c r="H18" s="75">
        <f t="shared" si="2"/>
        <v>0</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v>
      </c>
      <c r="P18">
        <f t="shared" si="7"/>
        <v>0</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IF(MONTH(DATE(Jahr,3,14))=3,DATE(Jahr,3,14),"")</f>
        <v>44998</v>
      </c>
      <c r="B19" s="70">
        <f t="shared" si="0"/>
        <v>44998</v>
      </c>
      <c r="C19" s="71"/>
      <c r="D19" s="71"/>
      <c r="E19" s="72"/>
      <c r="F19" s="73"/>
      <c r="G19" s="74" t="str">
        <f t="shared" si="1"/>
        <v/>
      </c>
      <c r="H19" s="75">
        <f t="shared" si="2"/>
        <v>0</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v>
      </c>
      <c r="P19">
        <f t="shared" si="7"/>
        <v>0</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IF(MONTH(DATE(Jahr,3,15))=3,DATE(Jahr,3,15),"")</f>
        <v>44999</v>
      </c>
      <c r="B20" s="70">
        <f t="shared" si="0"/>
        <v>44999</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IF(MONTH(DATE(Jahr,3,16))=3,DATE(Jahr,3,16),"")</f>
        <v>45000</v>
      </c>
      <c r="B21" s="70">
        <f t="shared" si="0"/>
        <v>45000</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IF(MONTH(DATE(Jahr,3,17))=3,DATE(Jahr,3,17),"")</f>
        <v>45001</v>
      </c>
      <c r="B22" s="70">
        <f t="shared" si="0"/>
        <v>45001</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IF(MONTH(DATE(Jahr,3,18))=3,DATE(Jahr,3,18),"")</f>
        <v>45002</v>
      </c>
      <c r="B23" s="70">
        <f t="shared" si="0"/>
        <v>45002</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IF(MONTH(DATE(Jahr,3,19))=3,DATE(Jahr,3,19),"")</f>
        <v>45003</v>
      </c>
      <c r="B24" s="70">
        <f t="shared" si="0"/>
        <v>45003</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IF(MONTH(DATE(Jahr,3,20))=3,DATE(Jahr,3,20),"")</f>
        <v>45004</v>
      </c>
      <c r="B25" s="70">
        <f t="shared" si="0"/>
        <v>45004</v>
      </c>
      <c r="C25" s="71"/>
      <c r="D25" s="71"/>
      <c r="E25" s="72"/>
      <c r="F25" s="73"/>
      <c r="G25" s="74" t="str">
        <f t="shared" si="1"/>
        <v/>
      </c>
      <c r="H25" s="75">
        <f t="shared" si="2"/>
        <v>0</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v>
      </c>
      <c r="P25">
        <f t="shared" si="7"/>
        <v>0</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IF(MONTH(DATE(Jahr,3,21))=3,DATE(Jahr,3,21),"")</f>
        <v>45005</v>
      </c>
      <c r="B26" s="70">
        <f t="shared" si="0"/>
        <v>45005</v>
      </c>
      <c r="C26" s="71"/>
      <c r="D26" s="71"/>
      <c r="E26" s="72"/>
      <c r="F26" s="73"/>
      <c r="G26" s="74" t="str">
        <f t="shared" si="1"/>
        <v/>
      </c>
      <c r="H26" s="75">
        <f t="shared" si="2"/>
        <v>0</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v>
      </c>
      <c r="P26">
        <f t="shared" si="7"/>
        <v>0</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IF(MONTH(DATE(Jahr,3,22))=3,DATE(Jahr,3,22),"")</f>
        <v>45006</v>
      </c>
      <c r="B27" s="70">
        <f t="shared" si="0"/>
        <v>45006</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IF(MONTH(DATE(Jahr,3,23))=3,DATE(Jahr,3,23),"")</f>
        <v>45007</v>
      </c>
      <c r="B28" s="70">
        <f t="shared" si="0"/>
        <v>45007</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IF(MONTH(DATE(Jahr,3,24))=3,DATE(Jahr,3,24),"")</f>
        <v>45008</v>
      </c>
      <c r="B29" s="70">
        <f t="shared" si="0"/>
        <v>45008</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IF(MONTH(DATE(Jahr,3,25))=3,DATE(Jahr,3,25),"")</f>
        <v>45009</v>
      </c>
      <c r="B30" s="70">
        <f t="shared" si="0"/>
        <v>45009</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IF(MONTH(DATE(Jahr,3,26))=3,DATE(Jahr,3,26),"")</f>
        <v>45010</v>
      </c>
      <c r="B31" s="70">
        <f t="shared" si="0"/>
        <v>45010</v>
      </c>
      <c r="C31" s="71"/>
      <c r="D31" s="71"/>
      <c r="E31" s="72"/>
      <c r="F31" s="73"/>
      <c r="G31" s="74" t="str">
        <f t="shared" si="1"/>
        <v/>
      </c>
      <c r="H31" s="75">
        <f t="shared" si="2"/>
        <v>0</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Karfreitag</v>
      </c>
      <c r="L31" s="79"/>
      <c r="N31">
        <f t="shared" si="5"/>
        <v>1</v>
      </c>
      <c r="O31">
        <f t="shared" si="6"/>
        <v>0.33333333333333331</v>
      </c>
      <c r="P31">
        <f t="shared" si="7"/>
        <v>0</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IF(MONTH(DATE(Jahr,3,27))=3,DATE(Jahr,3,27),"")</f>
        <v>45011</v>
      </c>
      <c r="B32" s="70">
        <f t="shared" si="0"/>
        <v>45011</v>
      </c>
      <c r="C32" s="71"/>
      <c r="D32" s="71"/>
      <c r="E32" s="72"/>
      <c r="F32" s="73"/>
      <c r="G32" s="74" t="str">
        <f t="shared" si="1"/>
        <v/>
      </c>
      <c r="H32" s="75">
        <f t="shared" si="2"/>
        <v>0</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v>
      </c>
      <c r="P32">
        <f t="shared" si="7"/>
        <v>0</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IF(MONTH(DATE(Jahr,3,28))=3,DATE(Jahr,3,28),"")</f>
        <v>45012</v>
      </c>
      <c r="B33" s="70">
        <f t="shared" si="0"/>
        <v>45012</v>
      </c>
      <c r="C33" s="71"/>
      <c r="D33" s="71"/>
      <c r="E33" s="72"/>
      <c r="F33" s="73"/>
      <c r="G33" s="74" t="str">
        <f t="shared" si="1"/>
        <v/>
      </c>
      <c r="H33" s="75">
        <f t="shared" si="2"/>
        <v>0</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v>
      </c>
      <c r="P33">
        <f t="shared" si="7"/>
        <v>0</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IF(MONTH(DATE(Jahr,3,29))=3,DATE(Jahr,3,29),"")</f>
        <v>45013</v>
      </c>
      <c r="B34" s="70">
        <f t="shared" si="0"/>
        <v>45013</v>
      </c>
      <c r="C34" s="71"/>
      <c r="D34" s="71"/>
      <c r="E34" s="72"/>
      <c r="F34" s="73"/>
      <c r="G34" s="74" t="str">
        <f t="shared" si="1"/>
        <v/>
      </c>
      <c r="H34" s="75">
        <f t="shared" si="2"/>
        <v>0</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Ostermontag</v>
      </c>
      <c r="L34" s="79"/>
      <c r="N34">
        <f t="shared" si="5"/>
        <v>1</v>
      </c>
      <c r="O34">
        <f t="shared" si="6"/>
        <v>0.33333333333333331</v>
      </c>
      <c r="P34">
        <f t="shared" si="7"/>
        <v>0</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IF(MONTH(DATE(Jahr,3,30))=3,DATE(Jahr,3,30),"")</f>
        <v>45014</v>
      </c>
      <c r="B35" s="70">
        <f t="shared" si="0"/>
        <v>45014</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IF(MONTH(DATE(Jahr,3,31))=3,DATE(Jahr,3,31),"")</f>
        <v>45015</v>
      </c>
      <c r="B36" s="70">
        <f t="shared" si="0"/>
        <v>45015</v>
      </c>
      <c r="C36" s="71"/>
      <c r="D36" s="71"/>
      <c r="E36" s="72"/>
      <c r="F36" s="73"/>
      <c r="G36" s="74" t="str">
        <f t="shared" si="1"/>
        <v/>
      </c>
      <c r="H36" s="75">
        <f t="shared" si="2"/>
        <v>0.33333333333333331</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0.33333333333333331</v>
      </c>
      <c r="P36">
        <f t="shared" si="7"/>
        <v>0.33333333333333331</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6.9999999999999973</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6.9999999999999973</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110" priority="8" stopIfTrue="1">
      <formula>$A6=""</formula>
    </cfRule>
    <cfRule type="expression" dxfId="109" priority="9" stopIfTrue="1">
      <formula>$A6&lt;N(Erfassung_ab)</formula>
    </cfRule>
    <cfRule type="expression" dxfId="108" priority="10">
      <formula>$N6=1</formula>
    </cfRule>
    <cfRule type="expression" dxfId="107" priority="11">
      <formula>$O6=0</formula>
    </cfRule>
  </conditionalFormatting>
  <conditionalFormatting sqref="F6:F36">
    <cfRule type="expression" dxfId="106" priority="1" stopIfTrue="1">
      <formula>$T6="U"</formula>
    </cfRule>
    <cfRule type="expression" dxfId="105" priority="2" stopIfTrue="1">
      <formula>$T6="HU"</formula>
    </cfRule>
    <cfRule type="expression" dxfId="104" priority="3" stopIfTrue="1">
      <formula>$T6="K"</formula>
    </cfRule>
    <cfRule type="expression" dxfId="103" priority="4" stopIfTrue="1">
      <formula>$T6="ZA"</formula>
    </cfRule>
    <cfRule type="expression" dxfId="102" priority="5" stopIfTrue="1">
      <formula>$T6="F"</formula>
    </cfRule>
  </conditionalFormatting>
  <conditionalFormatting sqref="K6:K36">
    <cfRule type="expression" dxfId="101" priority="6">
      <formula>$AC6=1</formula>
    </cfRule>
    <cfRule type="expression" dxfId="100" priority="7">
      <formula>AND($AC6=0,$N6=0,$K6&lt;&gt;"")</formula>
    </cfRule>
  </conditionalFormatting>
  <dataValidations count="3">
    <dataValidation type="time" allowBlank="1" showErrorMessage="1" errorTitle="Uhrzeit" error="Bitte eine Uhrzeit mit Doppelpunkt eingeben, zum Beispiel 8:00 oder 16:30." sqref="C6:D36" xr:uid="{00000000-0002-0000-05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5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5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April "&amp;Jahr</f>
        <v>Stundenzettel April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Mär!X36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IF(MONTH(DATE(Jahr,4,1))=4,DATE(Jahr,4,1),"")</f>
        <v>45016</v>
      </c>
      <c r="B6" s="70">
        <f t="shared" ref="B6:B36" si="0">IF(A6="","",A6)</f>
        <v>45016</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MAX(Mär!AA36,N(Z6))</f>
        <v>0</v>
      </c>
      <c r="AB6" t="str">
        <f>IF(Y6="","",IF(Mär!AA36&gt;0,ROUND((Y6-Mär!AA36)*1440,0),""))</f>
        <v/>
      </c>
      <c r="AC6">
        <f t="shared" ref="AC6:AC36" si="17">IF(OR(AND(S6&gt;360,R6&lt;30),AND(S6&gt;540,R6&lt;45),S6&gt;600,AND(ISNUMBER(AB6),N(AB6)&lt;660)),1,0)</f>
        <v>0</v>
      </c>
    </row>
    <row r="7" spans="1:29" ht="18" customHeight="1" x14ac:dyDescent="0.25">
      <c r="A7" s="69">
        <f>IF(MONTH(DATE(Jahr,4,2))=4,DATE(Jahr,4,2),"")</f>
        <v>45017</v>
      </c>
      <c r="B7" s="70">
        <f t="shared" si="0"/>
        <v>45017</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IF(MONTH(DATE(Jahr,4,3))=4,DATE(Jahr,4,3),"")</f>
        <v>45018</v>
      </c>
      <c r="B8" s="70">
        <f t="shared" si="0"/>
        <v>45018</v>
      </c>
      <c r="C8" s="71"/>
      <c r="D8" s="71"/>
      <c r="E8" s="72"/>
      <c r="F8" s="73"/>
      <c r="G8" s="74" t="str">
        <f t="shared" si="1"/>
        <v/>
      </c>
      <c r="H8" s="75">
        <f t="shared" si="2"/>
        <v>0</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v>
      </c>
      <c r="P8">
        <f t="shared" si="7"/>
        <v>0</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IF(MONTH(DATE(Jahr,4,4))=4,DATE(Jahr,4,4),"")</f>
        <v>45019</v>
      </c>
      <c r="B9" s="70">
        <f t="shared" si="0"/>
        <v>45019</v>
      </c>
      <c r="C9" s="71"/>
      <c r="D9" s="71"/>
      <c r="E9" s="72"/>
      <c r="F9" s="73"/>
      <c r="G9" s="74" t="str">
        <f t="shared" si="1"/>
        <v/>
      </c>
      <c r="H9" s="75">
        <f t="shared" si="2"/>
        <v>0</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v>
      </c>
      <c r="P9">
        <f t="shared" si="7"/>
        <v>0</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IF(MONTH(DATE(Jahr,4,5))=4,DATE(Jahr,4,5),"")</f>
        <v>45020</v>
      </c>
      <c r="B10" s="70">
        <f t="shared" si="0"/>
        <v>45020</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IF(MONTH(DATE(Jahr,4,6))=4,DATE(Jahr,4,6),"")</f>
        <v>45021</v>
      </c>
      <c r="B11" s="70">
        <f t="shared" si="0"/>
        <v>45021</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IF(MONTH(DATE(Jahr,4,7))=4,DATE(Jahr,4,7),"")</f>
        <v>45022</v>
      </c>
      <c r="B12" s="70">
        <f t="shared" si="0"/>
        <v>45022</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IF(MONTH(DATE(Jahr,4,8))=4,DATE(Jahr,4,8),"")</f>
        <v>45023</v>
      </c>
      <c r="B13" s="70">
        <f t="shared" si="0"/>
        <v>45023</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IF(MONTH(DATE(Jahr,4,9))=4,DATE(Jahr,4,9),"")</f>
        <v>45024</v>
      </c>
      <c r="B14" s="70">
        <f t="shared" si="0"/>
        <v>45024</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IF(MONTH(DATE(Jahr,4,10))=4,DATE(Jahr,4,10),"")</f>
        <v>45025</v>
      </c>
      <c r="B15" s="70">
        <f t="shared" si="0"/>
        <v>45025</v>
      </c>
      <c r="C15" s="71"/>
      <c r="D15" s="71"/>
      <c r="E15" s="72"/>
      <c r="F15" s="73"/>
      <c r="G15" s="74" t="str">
        <f t="shared" si="1"/>
        <v/>
      </c>
      <c r="H15" s="75">
        <f t="shared" si="2"/>
        <v>0</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v>
      </c>
      <c r="P15">
        <f t="shared" si="7"/>
        <v>0</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IF(MONTH(DATE(Jahr,4,11))=4,DATE(Jahr,4,11),"")</f>
        <v>45026</v>
      </c>
      <c r="B16" s="70">
        <f t="shared" si="0"/>
        <v>45026</v>
      </c>
      <c r="C16" s="71"/>
      <c r="D16" s="71"/>
      <c r="E16" s="72"/>
      <c r="F16" s="73"/>
      <c r="G16" s="74" t="str">
        <f t="shared" si="1"/>
        <v/>
      </c>
      <c r="H16" s="75">
        <f t="shared" si="2"/>
        <v>0</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v>
      </c>
      <c r="P16">
        <f t="shared" si="7"/>
        <v>0</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IF(MONTH(DATE(Jahr,4,12))=4,DATE(Jahr,4,12),"")</f>
        <v>45027</v>
      </c>
      <c r="B17" s="70">
        <f t="shared" si="0"/>
        <v>45027</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IF(MONTH(DATE(Jahr,4,13))=4,DATE(Jahr,4,13),"")</f>
        <v>45028</v>
      </c>
      <c r="B18" s="70">
        <f t="shared" si="0"/>
        <v>45028</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IF(MONTH(DATE(Jahr,4,14))=4,DATE(Jahr,4,14),"")</f>
        <v>45029</v>
      </c>
      <c r="B19" s="70">
        <f t="shared" si="0"/>
        <v>45029</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IF(MONTH(DATE(Jahr,4,15))=4,DATE(Jahr,4,15),"")</f>
        <v>45030</v>
      </c>
      <c r="B20" s="70">
        <f t="shared" si="0"/>
        <v>45030</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IF(MONTH(DATE(Jahr,4,16))=4,DATE(Jahr,4,16),"")</f>
        <v>45031</v>
      </c>
      <c r="B21" s="70">
        <f t="shared" si="0"/>
        <v>45031</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IF(MONTH(DATE(Jahr,4,17))=4,DATE(Jahr,4,17),"")</f>
        <v>45032</v>
      </c>
      <c r="B22" s="70">
        <f t="shared" si="0"/>
        <v>45032</v>
      </c>
      <c r="C22" s="71"/>
      <c r="D22" s="71"/>
      <c r="E22" s="72"/>
      <c r="F22" s="73"/>
      <c r="G22" s="74" t="str">
        <f t="shared" si="1"/>
        <v/>
      </c>
      <c r="H22" s="75">
        <f t="shared" si="2"/>
        <v>0</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v>
      </c>
      <c r="P22">
        <f t="shared" si="7"/>
        <v>0</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IF(MONTH(DATE(Jahr,4,18))=4,DATE(Jahr,4,18),"")</f>
        <v>45033</v>
      </c>
      <c r="B23" s="70">
        <f t="shared" si="0"/>
        <v>45033</v>
      </c>
      <c r="C23" s="71"/>
      <c r="D23" s="71"/>
      <c r="E23" s="72"/>
      <c r="F23" s="73"/>
      <c r="G23" s="74" t="str">
        <f t="shared" si="1"/>
        <v/>
      </c>
      <c r="H23" s="75">
        <f t="shared" si="2"/>
        <v>0</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v>
      </c>
      <c r="P23">
        <f t="shared" si="7"/>
        <v>0</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IF(MONTH(DATE(Jahr,4,19))=4,DATE(Jahr,4,19),"")</f>
        <v>45034</v>
      </c>
      <c r="B24" s="70">
        <f t="shared" si="0"/>
        <v>45034</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IF(MONTH(DATE(Jahr,4,20))=4,DATE(Jahr,4,20),"")</f>
        <v>45035</v>
      </c>
      <c r="B25" s="70">
        <f t="shared" si="0"/>
        <v>45035</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IF(MONTH(DATE(Jahr,4,21))=4,DATE(Jahr,4,21),"")</f>
        <v>45036</v>
      </c>
      <c r="B26" s="70">
        <f t="shared" si="0"/>
        <v>45036</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IF(MONTH(DATE(Jahr,4,22))=4,DATE(Jahr,4,22),"")</f>
        <v>45037</v>
      </c>
      <c r="B27" s="70">
        <f t="shared" si="0"/>
        <v>45037</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IF(MONTH(DATE(Jahr,4,23))=4,DATE(Jahr,4,23),"")</f>
        <v>45038</v>
      </c>
      <c r="B28" s="70">
        <f t="shared" si="0"/>
        <v>45038</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IF(MONTH(DATE(Jahr,4,24))=4,DATE(Jahr,4,24),"")</f>
        <v>45039</v>
      </c>
      <c r="B29" s="70">
        <f t="shared" si="0"/>
        <v>45039</v>
      </c>
      <c r="C29" s="71"/>
      <c r="D29" s="71"/>
      <c r="E29" s="72"/>
      <c r="F29" s="73"/>
      <c r="G29" s="74" t="str">
        <f t="shared" si="1"/>
        <v/>
      </c>
      <c r="H29" s="75">
        <f t="shared" si="2"/>
        <v>0</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v>
      </c>
      <c r="P29">
        <f t="shared" si="7"/>
        <v>0</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IF(MONTH(DATE(Jahr,4,25))=4,DATE(Jahr,4,25),"")</f>
        <v>45040</v>
      </c>
      <c r="B30" s="70">
        <f t="shared" si="0"/>
        <v>45040</v>
      </c>
      <c r="C30" s="71"/>
      <c r="D30" s="71"/>
      <c r="E30" s="72"/>
      <c r="F30" s="73"/>
      <c r="G30" s="74" t="str">
        <f t="shared" si="1"/>
        <v/>
      </c>
      <c r="H30" s="75">
        <f t="shared" si="2"/>
        <v>0</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v>
      </c>
      <c r="P30">
        <f t="shared" si="7"/>
        <v>0</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IF(MONTH(DATE(Jahr,4,26))=4,DATE(Jahr,4,26),"")</f>
        <v>45041</v>
      </c>
      <c r="B31" s="70">
        <f t="shared" si="0"/>
        <v>45041</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IF(MONTH(DATE(Jahr,4,27))=4,DATE(Jahr,4,27),"")</f>
        <v>45042</v>
      </c>
      <c r="B32" s="70">
        <f t="shared" si="0"/>
        <v>45042</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IF(MONTH(DATE(Jahr,4,28))=4,DATE(Jahr,4,28),"")</f>
        <v>45043</v>
      </c>
      <c r="B33" s="70">
        <f t="shared" si="0"/>
        <v>45043</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IF(MONTH(DATE(Jahr,4,29))=4,DATE(Jahr,4,29),"")</f>
        <v>45044</v>
      </c>
      <c r="B34" s="70">
        <f t="shared" si="0"/>
        <v>45044</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IF(MONTH(DATE(Jahr,4,30))=4,DATE(Jahr,4,30),"")</f>
        <v>45045</v>
      </c>
      <c r="B35" s="70">
        <f t="shared" si="0"/>
        <v>45045</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t="str">
        <f>IF(MONTH(DATE(Jahr,4,31))=4,DATE(Jahr,4,31),"")</f>
        <v/>
      </c>
      <c r="B36" s="70" t="str">
        <f t="shared" si="0"/>
        <v/>
      </c>
      <c r="C36" s="71"/>
      <c r="D36" s="71"/>
      <c r="E36" s="72"/>
      <c r="F36" s="73"/>
      <c r="G36" s="74" t="str">
        <f t="shared" si="1"/>
        <v/>
      </c>
      <c r="H36" s="75" t="str">
        <f t="shared" si="2"/>
        <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7.3333333333333304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7.3333333333333304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99" priority="8" stopIfTrue="1">
      <formula>$A6=""</formula>
    </cfRule>
    <cfRule type="expression" dxfId="98" priority="9" stopIfTrue="1">
      <formula>$A6&lt;N(Erfassung_ab)</formula>
    </cfRule>
    <cfRule type="expression" dxfId="97" priority="10">
      <formula>$N6=1</formula>
    </cfRule>
    <cfRule type="expression" dxfId="96" priority="11">
      <formula>$O6=0</formula>
    </cfRule>
  </conditionalFormatting>
  <conditionalFormatting sqref="F6:F36">
    <cfRule type="expression" dxfId="95" priority="1" stopIfTrue="1">
      <formula>$T6="U"</formula>
    </cfRule>
    <cfRule type="expression" dxfId="94" priority="2" stopIfTrue="1">
      <formula>$T6="HU"</formula>
    </cfRule>
    <cfRule type="expression" dxfId="93" priority="3" stopIfTrue="1">
      <formula>$T6="K"</formula>
    </cfRule>
    <cfRule type="expression" dxfId="92" priority="4" stopIfTrue="1">
      <formula>$T6="ZA"</formula>
    </cfRule>
    <cfRule type="expression" dxfId="91" priority="5" stopIfTrue="1">
      <formula>$T6="F"</formula>
    </cfRule>
  </conditionalFormatting>
  <conditionalFormatting sqref="K6:K36">
    <cfRule type="expression" dxfId="90" priority="6">
      <formula>$AC6=1</formula>
    </cfRule>
    <cfRule type="expression" dxfId="89" priority="7">
      <formula>AND($AC6=0,$N6=0,$K6&lt;&gt;"")</formula>
    </cfRule>
  </conditionalFormatting>
  <dataValidations count="3">
    <dataValidation type="time" allowBlank="1" showErrorMessage="1" errorTitle="Uhrzeit" error="Bitte eine Uhrzeit mit Doppelpunkt eingeben, zum Beispiel 8:00 oder 16:30." sqref="C6:D36" xr:uid="{00000000-0002-0000-06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6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6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Mai "&amp;Jahr</f>
        <v>Stundenzettel Mai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Apr!X36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IF(MONTH(DATE(Jahr,5,1))=5,DATE(Jahr,5,1),"")</f>
        <v>45046</v>
      </c>
      <c r="B6" s="70">
        <f t="shared" ref="B6:B36" si="0">IF(A6="","",A6)</f>
        <v>45046</v>
      </c>
      <c r="C6" s="71"/>
      <c r="D6" s="71"/>
      <c r="E6" s="72"/>
      <c r="F6" s="73"/>
      <c r="G6" s="74" t="str">
        <f t="shared" ref="G6:G36" si="1">IF(AND(ISNUMBER(C6),ISNUMBER(D6)),S6/1440,"")</f>
        <v/>
      </c>
      <c r="H6" s="75">
        <f t="shared" ref="H6:H36" si="2">IF(A6="","",P6)</f>
        <v>0</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Tag der Arbeit</v>
      </c>
      <c r="L6" s="79"/>
      <c r="N6">
        <f t="shared" ref="N6:N36" si="5">IF(A6="",0,IF(COUNTIF(Feiertage_aktiv,A6)&gt;0,1,0))</f>
        <v>1</v>
      </c>
      <c r="O6">
        <f t="shared" ref="O6:O36" si="6">IF(A6="",0,INDEX(Tagessoll,WEEKDAY(A6,2)))</f>
        <v>0</v>
      </c>
      <c r="P6">
        <f t="shared" ref="P6:P36" si="7">IF(OR(N6=1,T6="F",A6&lt;N(Erfassung_ab)),0,O6)</f>
        <v>0</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MAX(Apr!AA36,N(Z6))</f>
        <v>0</v>
      </c>
      <c r="AB6" t="str">
        <f>IF(Y6="","",IF(Apr!AA36&gt;0,ROUND((Y6-Apr!AA36)*1440,0),""))</f>
        <v/>
      </c>
      <c r="AC6">
        <f t="shared" ref="AC6:AC36" si="17">IF(OR(AND(S6&gt;360,R6&lt;30),AND(S6&gt;540,R6&lt;45),S6&gt;600,AND(ISNUMBER(AB6),N(AB6)&lt;660)),1,0)</f>
        <v>0</v>
      </c>
    </row>
    <row r="7" spans="1:29" ht="18" customHeight="1" x14ac:dyDescent="0.25">
      <c r="A7" s="69">
        <f>IF(MONTH(DATE(Jahr,5,2))=5,DATE(Jahr,5,2),"")</f>
        <v>45047</v>
      </c>
      <c r="B7" s="70">
        <f t="shared" si="0"/>
        <v>45047</v>
      </c>
      <c r="C7" s="71"/>
      <c r="D7" s="71"/>
      <c r="E7" s="72"/>
      <c r="F7" s="73"/>
      <c r="G7" s="74" t="str">
        <f t="shared" si="1"/>
        <v/>
      </c>
      <c r="H7" s="75">
        <f t="shared" si="2"/>
        <v>0</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v>
      </c>
      <c r="P7">
        <f t="shared" si="7"/>
        <v>0</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IF(MONTH(DATE(Jahr,5,3))=5,DATE(Jahr,5,3),"")</f>
        <v>45048</v>
      </c>
      <c r="B8" s="70">
        <f t="shared" si="0"/>
        <v>45048</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IF(MONTH(DATE(Jahr,5,4))=5,DATE(Jahr,5,4),"")</f>
        <v>45049</v>
      </c>
      <c r="B9" s="70">
        <f t="shared" si="0"/>
        <v>45049</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IF(MONTH(DATE(Jahr,5,5))=5,DATE(Jahr,5,5),"")</f>
        <v>45050</v>
      </c>
      <c r="B10" s="70">
        <f t="shared" si="0"/>
        <v>45050</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IF(MONTH(DATE(Jahr,5,6))=5,DATE(Jahr,5,6),"")</f>
        <v>45051</v>
      </c>
      <c r="B11" s="70">
        <f t="shared" si="0"/>
        <v>45051</v>
      </c>
      <c r="C11" s="71"/>
      <c r="D11" s="71"/>
      <c r="E11" s="72"/>
      <c r="F11" s="73"/>
      <c r="G11" s="74" t="str">
        <f t="shared" si="1"/>
        <v/>
      </c>
      <c r="H11" s="75">
        <f t="shared" si="2"/>
        <v>0</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Christi Himmelfahrt</v>
      </c>
      <c r="L11" s="79"/>
      <c r="N11">
        <f t="shared" si="5"/>
        <v>1</v>
      </c>
      <c r="O11">
        <f t="shared" si="6"/>
        <v>0.33333333333333331</v>
      </c>
      <c r="P11">
        <f t="shared" si="7"/>
        <v>0</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IF(MONTH(DATE(Jahr,5,7))=5,DATE(Jahr,5,7),"")</f>
        <v>45052</v>
      </c>
      <c r="B12" s="70">
        <f t="shared" si="0"/>
        <v>45052</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IF(MONTH(DATE(Jahr,5,8))=5,DATE(Jahr,5,8),"")</f>
        <v>45053</v>
      </c>
      <c r="B13" s="70">
        <f t="shared" si="0"/>
        <v>45053</v>
      </c>
      <c r="C13" s="71"/>
      <c r="D13" s="71"/>
      <c r="E13" s="72"/>
      <c r="F13" s="73"/>
      <c r="G13" s="74" t="str">
        <f t="shared" si="1"/>
        <v/>
      </c>
      <c r="H13" s="75">
        <f t="shared" si="2"/>
        <v>0</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v>
      </c>
      <c r="P13">
        <f t="shared" si="7"/>
        <v>0</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IF(MONTH(DATE(Jahr,5,9))=5,DATE(Jahr,5,9),"")</f>
        <v>45054</v>
      </c>
      <c r="B14" s="70">
        <f t="shared" si="0"/>
        <v>45054</v>
      </c>
      <c r="C14" s="71"/>
      <c r="D14" s="71"/>
      <c r="E14" s="72"/>
      <c r="F14" s="73"/>
      <c r="G14" s="74" t="str">
        <f t="shared" si="1"/>
        <v/>
      </c>
      <c r="H14" s="75">
        <f t="shared" si="2"/>
        <v>0</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v>
      </c>
      <c r="P14">
        <f t="shared" si="7"/>
        <v>0</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IF(MONTH(DATE(Jahr,5,10))=5,DATE(Jahr,5,10),"")</f>
        <v>45055</v>
      </c>
      <c r="B15" s="70">
        <f t="shared" si="0"/>
        <v>45055</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IF(MONTH(DATE(Jahr,5,11))=5,DATE(Jahr,5,11),"")</f>
        <v>45056</v>
      </c>
      <c r="B16" s="70">
        <f t="shared" si="0"/>
        <v>45056</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IF(MONTH(DATE(Jahr,5,12))=5,DATE(Jahr,5,12),"")</f>
        <v>45057</v>
      </c>
      <c r="B17" s="70">
        <f t="shared" si="0"/>
        <v>45057</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IF(MONTH(DATE(Jahr,5,13))=5,DATE(Jahr,5,13),"")</f>
        <v>45058</v>
      </c>
      <c r="B18" s="70">
        <f t="shared" si="0"/>
        <v>45058</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IF(MONTH(DATE(Jahr,5,14))=5,DATE(Jahr,5,14),"")</f>
        <v>45059</v>
      </c>
      <c r="B19" s="70">
        <f t="shared" si="0"/>
        <v>45059</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IF(MONTH(DATE(Jahr,5,15))=5,DATE(Jahr,5,15),"")</f>
        <v>45060</v>
      </c>
      <c r="B20" s="70">
        <f t="shared" si="0"/>
        <v>45060</v>
      </c>
      <c r="C20" s="71"/>
      <c r="D20" s="71"/>
      <c r="E20" s="72"/>
      <c r="F20" s="73"/>
      <c r="G20" s="74" t="str">
        <f t="shared" si="1"/>
        <v/>
      </c>
      <c r="H20" s="75">
        <f t="shared" si="2"/>
        <v>0</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v>
      </c>
      <c r="P20">
        <f t="shared" si="7"/>
        <v>0</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IF(MONTH(DATE(Jahr,5,16))=5,DATE(Jahr,5,16),"")</f>
        <v>45061</v>
      </c>
      <c r="B21" s="70">
        <f t="shared" si="0"/>
        <v>45061</v>
      </c>
      <c r="C21" s="71"/>
      <c r="D21" s="71"/>
      <c r="E21" s="72"/>
      <c r="F21" s="73"/>
      <c r="G21" s="74" t="str">
        <f t="shared" si="1"/>
        <v/>
      </c>
      <c r="H21" s="75">
        <f t="shared" si="2"/>
        <v>0</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v>
      </c>
      <c r="P21">
        <f t="shared" si="7"/>
        <v>0</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IF(MONTH(DATE(Jahr,5,17))=5,DATE(Jahr,5,17),"")</f>
        <v>45062</v>
      </c>
      <c r="B22" s="70">
        <f t="shared" si="0"/>
        <v>45062</v>
      </c>
      <c r="C22" s="71"/>
      <c r="D22" s="71"/>
      <c r="E22" s="72"/>
      <c r="F22" s="73"/>
      <c r="G22" s="74" t="str">
        <f t="shared" si="1"/>
        <v/>
      </c>
      <c r="H22" s="75">
        <f t="shared" si="2"/>
        <v>0</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Pfingstmontag</v>
      </c>
      <c r="L22" s="79"/>
      <c r="N22">
        <f t="shared" si="5"/>
        <v>1</v>
      </c>
      <c r="O22">
        <f t="shared" si="6"/>
        <v>0.33333333333333331</v>
      </c>
      <c r="P22">
        <f t="shared" si="7"/>
        <v>0</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IF(MONTH(DATE(Jahr,5,18))=5,DATE(Jahr,5,18),"")</f>
        <v>45063</v>
      </c>
      <c r="B23" s="70">
        <f t="shared" si="0"/>
        <v>45063</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IF(MONTH(DATE(Jahr,5,19))=5,DATE(Jahr,5,19),"")</f>
        <v>45064</v>
      </c>
      <c r="B24" s="70">
        <f t="shared" si="0"/>
        <v>45064</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IF(MONTH(DATE(Jahr,5,20))=5,DATE(Jahr,5,20),"")</f>
        <v>45065</v>
      </c>
      <c r="B25" s="70">
        <f t="shared" si="0"/>
        <v>45065</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IF(MONTH(DATE(Jahr,5,21))=5,DATE(Jahr,5,21),"")</f>
        <v>45066</v>
      </c>
      <c r="B26" s="70">
        <f t="shared" si="0"/>
        <v>45066</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IF(MONTH(DATE(Jahr,5,22))=5,DATE(Jahr,5,22),"")</f>
        <v>45067</v>
      </c>
      <c r="B27" s="70">
        <f t="shared" si="0"/>
        <v>45067</v>
      </c>
      <c r="C27" s="71"/>
      <c r="D27" s="71"/>
      <c r="E27" s="72"/>
      <c r="F27" s="73"/>
      <c r="G27" s="74" t="str">
        <f t="shared" si="1"/>
        <v/>
      </c>
      <c r="H27" s="75">
        <f t="shared" si="2"/>
        <v>0</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v>
      </c>
      <c r="P27">
        <f t="shared" si="7"/>
        <v>0</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IF(MONTH(DATE(Jahr,5,23))=5,DATE(Jahr,5,23),"")</f>
        <v>45068</v>
      </c>
      <c r="B28" s="70">
        <f t="shared" si="0"/>
        <v>45068</v>
      </c>
      <c r="C28" s="71"/>
      <c r="D28" s="71"/>
      <c r="E28" s="72"/>
      <c r="F28" s="73"/>
      <c r="G28" s="74" t="str">
        <f t="shared" si="1"/>
        <v/>
      </c>
      <c r="H28" s="75">
        <f t="shared" si="2"/>
        <v>0</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v>
      </c>
      <c r="P28">
        <f t="shared" si="7"/>
        <v>0</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IF(MONTH(DATE(Jahr,5,24))=5,DATE(Jahr,5,24),"")</f>
        <v>45069</v>
      </c>
      <c r="B29" s="70">
        <f t="shared" si="0"/>
        <v>45069</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IF(MONTH(DATE(Jahr,5,25))=5,DATE(Jahr,5,25),"")</f>
        <v>45070</v>
      </c>
      <c r="B30" s="70">
        <f t="shared" si="0"/>
        <v>45070</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IF(MONTH(DATE(Jahr,5,26))=5,DATE(Jahr,5,26),"")</f>
        <v>45071</v>
      </c>
      <c r="B31" s="70">
        <f t="shared" si="0"/>
        <v>45071</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IF(MONTH(DATE(Jahr,5,27))=5,DATE(Jahr,5,27),"")</f>
        <v>45072</v>
      </c>
      <c r="B32" s="70">
        <f t="shared" si="0"/>
        <v>45072</v>
      </c>
      <c r="C32" s="71"/>
      <c r="D32" s="71"/>
      <c r="E32" s="72"/>
      <c r="F32" s="73"/>
      <c r="G32" s="74" t="str">
        <f t="shared" si="1"/>
        <v/>
      </c>
      <c r="H32" s="75">
        <f t="shared" si="2"/>
        <v>0</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Fronleichnam</v>
      </c>
      <c r="L32" s="79"/>
      <c r="N32">
        <f t="shared" si="5"/>
        <v>1</v>
      </c>
      <c r="O32">
        <f t="shared" si="6"/>
        <v>0.33333333333333331</v>
      </c>
      <c r="P32">
        <f t="shared" si="7"/>
        <v>0</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IF(MONTH(DATE(Jahr,5,28))=5,DATE(Jahr,5,28),"")</f>
        <v>45073</v>
      </c>
      <c r="B33" s="70">
        <f t="shared" si="0"/>
        <v>45073</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IF(MONTH(DATE(Jahr,5,29))=5,DATE(Jahr,5,29),"")</f>
        <v>45074</v>
      </c>
      <c r="B34" s="70">
        <f t="shared" si="0"/>
        <v>45074</v>
      </c>
      <c r="C34" s="71"/>
      <c r="D34" s="71"/>
      <c r="E34" s="72"/>
      <c r="F34" s="73"/>
      <c r="G34" s="74" t="str">
        <f t="shared" si="1"/>
        <v/>
      </c>
      <c r="H34" s="75">
        <f t="shared" si="2"/>
        <v>0</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v>
      </c>
      <c r="P34">
        <f t="shared" si="7"/>
        <v>0</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IF(MONTH(DATE(Jahr,5,30))=5,DATE(Jahr,5,30),"")</f>
        <v>45075</v>
      </c>
      <c r="B35" s="70">
        <f t="shared" si="0"/>
        <v>45075</v>
      </c>
      <c r="C35" s="71"/>
      <c r="D35" s="71"/>
      <c r="E35" s="72"/>
      <c r="F35" s="73"/>
      <c r="G35" s="74" t="str">
        <f t="shared" si="1"/>
        <v/>
      </c>
      <c r="H35" s="75">
        <f t="shared" si="2"/>
        <v>0</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v>
      </c>
      <c r="P35">
        <f t="shared" si="7"/>
        <v>0</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IF(MONTH(DATE(Jahr,5,31))=5,DATE(Jahr,5,31),"")</f>
        <v>45076</v>
      </c>
      <c r="B36" s="70">
        <f t="shared" si="0"/>
        <v>45076</v>
      </c>
      <c r="C36" s="71"/>
      <c r="D36" s="71"/>
      <c r="E36" s="72"/>
      <c r="F36" s="73"/>
      <c r="G36" s="74" t="str">
        <f t="shared" si="1"/>
        <v/>
      </c>
      <c r="H36" s="75">
        <f t="shared" si="2"/>
        <v>0.33333333333333331</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0.33333333333333331</v>
      </c>
      <c r="P36">
        <f t="shared" si="7"/>
        <v>0.33333333333333331</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5.9999999999999982</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5.9999999999999982</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88" priority="8" stopIfTrue="1">
      <formula>$A6=""</formula>
    </cfRule>
    <cfRule type="expression" dxfId="87" priority="9" stopIfTrue="1">
      <formula>$A6&lt;N(Erfassung_ab)</formula>
    </cfRule>
    <cfRule type="expression" dxfId="86" priority="10">
      <formula>$N6=1</formula>
    </cfRule>
    <cfRule type="expression" dxfId="85" priority="11">
      <formula>$O6=0</formula>
    </cfRule>
  </conditionalFormatting>
  <conditionalFormatting sqref="F6:F36">
    <cfRule type="expression" dxfId="84" priority="1" stopIfTrue="1">
      <formula>$T6="U"</formula>
    </cfRule>
    <cfRule type="expression" dxfId="83" priority="2" stopIfTrue="1">
      <formula>$T6="HU"</formula>
    </cfRule>
    <cfRule type="expression" dxfId="82" priority="3" stopIfTrue="1">
      <formula>$T6="K"</formula>
    </cfRule>
    <cfRule type="expression" dxfId="81" priority="4" stopIfTrue="1">
      <formula>$T6="ZA"</formula>
    </cfRule>
    <cfRule type="expression" dxfId="80" priority="5" stopIfTrue="1">
      <formula>$T6="F"</formula>
    </cfRule>
  </conditionalFormatting>
  <conditionalFormatting sqref="K6:K36">
    <cfRule type="expression" dxfId="79" priority="6">
      <formula>$AC6=1</formula>
    </cfRule>
    <cfRule type="expression" dxfId="78" priority="7">
      <formula>AND($AC6=0,$N6=0,$K6&lt;&gt;"")</formula>
    </cfRule>
  </conditionalFormatting>
  <dataValidations count="3">
    <dataValidation type="time" allowBlank="1" showErrorMessage="1" errorTitle="Uhrzeit" error="Bitte eine Uhrzeit mit Doppelpunkt eingeben, zum Beispiel 8:00 oder 16:30." sqref="C6:D36" xr:uid="{00000000-0002-0000-07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7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7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Juni "&amp;Jahr</f>
        <v>Stundenzettel Juni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Mai!X36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IF(MONTH(DATE(Jahr,6,1))=6,DATE(Jahr,6,1),"")</f>
        <v>45077</v>
      </c>
      <c r="B6" s="70">
        <f t="shared" ref="B6:B36" si="0">IF(A6="","",A6)</f>
        <v>45077</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MAX(Mai!AA36,N(Z6))</f>
        <v>0</v>
      </c>
      <c r="AB6" t="str">
        <f>IF(Y6="","",IF(Mai!AA36&gt;0,ROUND((Y6-Mai!AA36)*1440,0),""))</f>
        <v/>
      </c>
      <c r="AC6">
        <f t="shared" ref="AC6:AC36" si="17">IF(OR(AND(S6&gt;360,R6&lt;30),AND(S6&gt;540,R6&lt;45),S6&gt;600,AND(ISNUMBER(AB6),N(AB6)&lt;660)),1,0)</f>
        <v>0</v>
      </c>
    </row>
    <row r="7" spans="1:29" ht="18" customHeight="1" x14ac:dyDescent="0.25">
      <c r="A7" s="69">
        <f>IF(MONTH(DATE(Jahr,6,2))=6,DATE(Jahr,6,2),"")</f>
        <v>45078</v>
      </c>
      <c r="B7" s="70">
        <f t="shared" si="0"/>
        <v>45078</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IF(MONTH(DATE(Jahr,6,3))=6,DATE(Jahr,6,3),"")</f>
        <v>45079</v>
      </c>
      <c r="B8" s="70">
        <f t="shared" si="0"/>
        <v>45079</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IF(MONTH(DATE(Jahr,6,4))=6,DATE(Jahr,6,4),"")</f>
        <v>45080</v>
      </c>
      <c r="B9" s="70">
        <f t="shared" si="0"/>
        <v>45080</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IF(MONTH(DATE(Jahr,6,5))=6,DATE(Jahr,6,5),"")</f>
        <v>45081</v>
      </c>
      <c r="B10" s="70">
        <f t="shared" si="0"/>
        <v>45081</v>
      </c>
      <c r="C10" s="71"/>
      <c r="D10" s="71"/>
      <c r="E10" s="72"/>
      <c r="F10" s="73"/>
      <c r="G10" s="74" t="str">
        <f t="shared" si="1"/>
        <v/>
      </c>
      <c r="H10" s="75">
        <f t="shared" si="2"/>
        <v>0</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v>
      </c>
      <c r="P10">
        <f t="shared" si="7"/>
        <v>0</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IF(MONTH(DATE(Jahr,6,6))=6,DATE(Jahr,6,6),"")</f>
        <v>45082</v>
      </c>
      <c r="B11" s="70">
        <f t="shared" si="0"/>
        <v>45082</v>
      </c>
      <c r="C11" s="71"/>
      <c r="D11" s="71"/>
      <c r="E11" s="72"/>
      <c r="F11" s="73"/>
      <c r="G11" s="74" t="str">
        <f t="shared" si="1"/>
        <v/>
      </c>
      <c r="H11" s="75">
        <f t="shared" si="2"/>
        <v>0</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v>
      </c>
      <c r="P11">
        <f t="shared" si="7"/>
        <v>0</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IF(MONTH(DATE(Jahr,6,7))=6,DATE(Jahr,6,7),"")</f>
        <v>45083</v>
      </c>
      <c r="B12" s="70">
        <f t="shared" si="0"/>
        <v>45083</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IF(MONTH(DATE(Jahr,6,8))=6,DATE(Jahr,6,8),"")</f>
        <v>45084</v>
      </c>
      <c r="B13" s="70">
        <f t="shared" si="0"/>
        <v>45084</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IF(MONTH(DATE(Jahr,6,9))=6,DATE(Jahr,6,9),"")</f>
        <v>45085</v>
      </c>
      <c r="B14" s="70">
        <f t="shared" si="0"/>
        <v>45085</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IF(MONTH(DATE(Jahr,6,10))=6,DATE(Jahr,6,10),"")</f>
        <v>45086</v>
      </c>
      <c r="B15" s="70">
        <f t="shared" si="0"/>
        <v>45086</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IF(MONTH(DATE(Jahr,6,11))=6,DATE(Jahr,6,11),"")</f>
        <v>45087</v>
      </c>
      <c r="B16" s="70">
        <f t="shared" si="0"/>
        <v>45087</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IF(MONTH(DATE(Jahr,6,12))=6,DATE(Jahr,6,12),"")</f>
        <v>45088</v>
      </c>
      <c r="B17" s="70">
        <f t="shared" si="0"/>
        <v>45088</v>
      </c>
      <c r="C17" s="71"/>
      <c r="D17" s="71"/>
      <c r="E17" s="72"/>
      <c r="F17" s="73"/>
      <c r="G17" s="74" t="str">
        <f t="shared" si="1"/>
        <v/>
      </c>
      <c r="H17" s="75">
        <f t="shared" si="2"/>
        <v>0</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v>
      </c>
      <c r="P17">
        <f t="shared" si="7"/>
        <v>0</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IF(MONTH(DATE(Jahr,6,13))=6,DATE(Jahr,6,13),"")</f>
        <v>45089</v>
      </c>
      <c r="B18" s="70">
        <f t="shared" si="0"/>
        <v>45089</v>
      </c>
      <c r="C18" s="71"/>
      <c r="D18" s="71"/>
      <c r="E18" s="72"/>
      <c r="F18" s="73"/>
      <c r="G18" s="74" t="str">
        <f t="shared" si="1"/>
        <v/>
      </c>
      <c r="H18" s="75">
        <f t="shared" si="2"/>
        <v>0</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v>
      </c>
      <c r="P18">
        <f t="shared" si="7"/>
        <v>0</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IF(MONTH(DATE(Jahr,6,14))=6,DATE(Jahr,6,14),"")</f>
        <v>45090</v>
      </c>
      <c r="B19" s="70">
        <f t="shared" si="0"/>
        <v>45090</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IF(MONTH(DATE(Jahr,6,15))=6,DATE(Jahr,6,15),"")</f>
        <v>45091</v>
      </c>
      <c r="B20" s="70">
        <f t="shared" si="0"/>
        <v>45091</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IF(MONTH(DATE(Jahr,6,16))=6,DATE(Jahr,6,16),"")</f>
        <v>45092</v>
      </c>
      <c r="B21" s="70">
        <f t="shared" si="0"/>
        <v>45092</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IF(MONTH(DATE(Jahr,6,17))=6,DATE(Jahr,6,17),"")</f>
        <v>45093</v>
      </c>
      <c r="B22" s="70">
        <f t="shared" si="0"/>
        <v>45093</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IF(MONTH(DATE(Jahr,6,18))=6,DATE(Jahr,6,18),"")</f>
        <v>45094</v>
      </c>
      <c r="B23" s="70">
        <f t="shared" si="0"/>
        <v>45094</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IF(MONTH(DATE(Jahr,6,19))=6,DATE(Jahr,6,19),"")</f>
        <v>45095</v>
      </c>
      <c r="B24" s="70">
        <f t="shared" si="0"/>
        <v>45095</v>
      </c>
      <c r="C24" s="71"/>
      <c r="D24" s="71"/>
      <c r="E24" s="72"/>
      <c r="F24" s="73"/>
      <c r="G24" s="74" t="str">
        <f t="shared" si="1"/>
        <v/>
      </c>
      <c r="H24" s="75">
        <f t="shared" si="2"/>
        <v>0</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v>
      </c>
      <c r="P24">
        <f t="shared" si="7"/>
        <v>0</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IF(MONTH(DATE(Jahr,6,20))=6,DATE(Jahr,6,20),"")</f>
        <v>45096</v>
      </c>
      <c r="B25" s="70">
        <f t="shared" si="0"/>
        <v>45096</v>
      </c>
      <c r="C25" s="71"/>
      <c r="D25" s="71"/>
      <c r="E25" s="72"/>
      <c r="F25" s="73"/>
      <c r="G25" s="74" t="str">
        <f t="shared" si="1"/>
        <v/>
      </c>
      <c r="H25" s="75">
        <f t="shared" si="2"/>
        <v>0</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v>
      </c>
      <c r="P25">
        <f t="shared" si="7"/>
        <v>0</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IF(MONTH(DATE(Jahr,6,21))=6,DATE(Jahr,6,21),"")</f>
        <v>45097</v>
      </c>
      <c r="B26" s="70">
        <f t="shared" si="0"/>
        <v>45097</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IF(MONTH(DATE(Jahr,6,22))=6,DATE(Jahr,6,22),"")</f>
        <v>45098</v>
      </c>
      <c r="B27" s="70">
        <f t="shared" si="0"/>
        <v>45098</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IF(MONTH(DATE(Jahr,6,23))=6,DATE(Jahr,6,23),"")</f>
        <v>45099</v>
      </c>
      <c r="B28" s="70">
        <f t="shared" si="0"/>
        <v>45099</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IF(MONTH(DATE(Jahr,6,24))=6,DATE(Jahr,6,24),"")</f>
        <v>45100</v>
      </c>
      <c r="B29" s="70">
        <f t="shared" si="0"/>
        <v>45100</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IF(MONTH(DATE(Jahr,6,25))=6,DATE(Jahr,6,25),"")</f>
        <v>45101</v>
      </c>
      <c r="B30" s="70">
        <f t="shared" si="0"/>
        <v>45101</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IF(MONTH(DATE(Jahr,6,26))=6,DATE(Jahr,6,26),"")</f>
        <v>45102</v>
      </c>
      <c r="B31" s="70">
        <f t="shared" si="0"/>
        <v>45102</v>
      </c>
      <c r="C31" s="71"/>
      <c r="D31" s="71"/>
      <c r="E31" s="72"/>
      <c r="F31" s="73"/>
      <c r="G31" s="74" t="str">
        <f t="shared" si="1"/>
        <v/>
      </c>
      <c r="H31" s="75">
        <f t="shared" si="2"/>
        <v>0</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v>
      </c>
      <c r="P31">
        <f t="shared" si="7"/>
        <v>0</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IF(MONTH(DATE(Jahr,6,27))=6,DATE(Jahr,6,27),"")</f>
        <v>45103</v>
      </c>
      <c r="B32" s="70">
        <f t="shared" si="0"/>
        <v>45103</v>
      </c>
      <c r="C32" s="71"/>
      <c r="D32" s="71"/>
      <c r="E32" s="72"/>
      <c r="F32" s="73"/>
      <c r="G32" s="74" t="str">
        <f t="shared" si="1"/>
        <v/>
      </c>
      <c r="H32" s="75">
        <f t="shared" si="2"/>
        <v>0</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v>
      </c>
      <c r="P32">
        <f t="shared" si="7"/>
        <v>0</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IF(MONTH(DATE(Jahr,6,28))=6,DATE(Jahr,6,28),"")</f>
        <v>45104</v>
      </c>
      <c r="B33" s="70">
        <f t="shared" si="0"/>
        <v>45104</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IF(MONTH(DATE(Jahr,6,29))=6,DATE(Jahr,6,29),"")</f>
        <v>45105</v>
      </c>
      <c r="B34" s="70">
        <f t="shared" si="0"/>
        <v>45105</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IF(MONTH(DATE(Jahr,6,30))=6,DATE(Jahr,6,30),"")</f>
        <v>45106</v>
      </c>
      <c r="B35" s="70">
        <f t="shared" si="0"/>
        <v>45106</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t="str">
        <f>IF(MONTH(DATE(Jahr,6,31))=6,DATE(Jahr,6,31),"")</f>
        <v/>
      </c>
      <c r="B36" s="70" t="str">
        <f t="shared" si="0"/>
        <v/>
      </c>
      <c r="C36" s="71"/>
      <c r="D36" s="71"/>
      <c r="E36" s="72"/>
      <c r="F36" s="73"/>
      <c r="G36" s="74" t="str">
        <f t="shared" si="1"/>
        <v/>
      </c>
      <c r="H36" s="75" t="str">
        <f t="shared" si="2"/>
        <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7.3333333333333304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7.3333333333333304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77" priority="8" stopIfTrue="1">
      <formula>$A6=""</formula>
    </cfRule>
    <cfRule type="expression" dxfId="76" priority="9" stopIfTrue="1">
      <formula>$A6&lt;N(Erfassung_ab)</formula>
    </cfRule>
    <cfRule type="expression" dxfId="75" priority="10">
      <formula>$N6=1</formula>
    </cfRule>
    <cfRule type="expression" dxfId="74" priority="11">
      <formula>$O6=0</formula>
    </cfRule>
  </conditionalFormatting>
  <conditionalFormatting sqref="F6:F36">
    <cfRule type="expression" dxfId="73" priority="1" stopIfTrue="1">
      <formula>$T6="U"</formula>
    </cfRule>
    <cfRule type="expression" dxfId="72" priority="2" stopIfTrue="1">
      <formula>$T6="HU"</formula>
    </cfRule>
    <cfRule type="expression" dxfId="71" priority="3" stopIfTrue="1">
      <formula>$T6="K"</formula>
    </cfRule>
    <cfRule type="expression" dxfId="70" priority="4" stopIfTrue="1">
      <formula>$T6="ZA"</formula>
    </cfRule>
    <cfRule type="expression" dxfId="69" priority="5" stopIfTrue="1">
      <formula>$T6="F"</formula>
    </cfRule>
  </conditionalFormatting>
  <conditionalFormatting sqref="K6:K36">
    <cfRule type="expression" dxfId="68" priority="6">
      <formula>$AC6=1</formula>
    </cfRule>
    <cfRule type="expression" dxfId="67" priority="7">
      <formula>AND($AC6=0,$N6=0,$K6&lt;&gt;"")</formula>
    </cfRule>
  </conditionalFormatting>
  <dataValidations count="3">
    <dataValidation type="time" allowBlank="1" showErrorMessage="1" errorTitle="Uhrzeit" error="Bitte eine Uhrzeit mit Doppelpunkt eingeben, zum Beispiel 8:00 oder 16:30." sqref="C6:D36" xr:uid="{00000000-0002-0000-08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8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8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Juli "&amp;Jahr</f>
        <v>Stundenzettel Juli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Jun!X36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IF(MONTH(DATE(Jahr,7,1))=7,DATE(Jahr,7,1),"")</f>
        <v>45107</v>
      </c>
      <c r="B6" s="70">
        <f t="shared" ref="B6:B36" si="0">IF(A6="","",A6)</f>
        <v>45107</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MAX(Jun!AA36,N(Z6))</f>
        <v>0</v>
      </c>
      <c r="AB6" t="str">
        <f>IF(Y6="","",IF(Jun!AA36&gt;0,ROUND((Y6-Jun!AA36)*1440,0),""))</f>
        <v/>
      </c>
      <c r="AC6">
        <f t="shared" ref="AC6:AC36" si="17">IF(OR(AND(S6&gt;360,R6&lt;30),AND(S6&gt;540,R6&lt;45),S6&gt;600,AND(ISNUMBER(AB6),N(AB6)&lt;660)),1,0)</f>
        <v>0</v>
      </c>
    </row>
    <row r="7" spans="1:29" ht="18" customHeight="1" x14ac:dyDescent="0.25">
      <c r="A7" s="69">
        <f>IF(MONTH(DATE(Jahr,7,2))=7,DATE(Jahr,7,2),"")</f>
        <v>45108</v>
      </c>
      <c r="B7" s="70">
        <f t="shared" si="0"/>
        <v>45108</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IF(MONTH(DATE(Jahr,7,3))=7,DATE(Jahr,7,3),"")</f>
        <v>45109</v>
      </c>
      <c r="B8" s="70">
        <f t="shared" si="0"/>
        <v>45109</v>
      </c>
      <c r="C8" s="71"/>
      <c r="D8" s="71"/>
      <c r="E8" s="72"/>
      <c r="F8" s="73"/>
      <c r="G8" s="74" t="str">
        <f t="shared" si="1"/>
        <v/>
      </c>
      <c r="H8" s="75">
        <f t="shared" si="2"/>
        <v>0</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v>
      </c>
      <c r="P8">
        <f t="shared" si="7"/>
        <v>0</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IF(MONTH(DATE(Jahr,7,4))=7,DATE(Jahr,7,4),"")</f>
        <v>45110</v>
      </c>
      <c r="B9" s="70">
        <f t="shared" si="0"/>
        <v>45110</v>
      </c>
      <c r="C9" s="71"/>
      <c r="D9" s="71"/>
      <c r="E9" s="72"/>
      <c r="F9" s="73"/>
      <c r="G9" s="74" t="str">
        <f t="shared" si="1"/>
        <v/>
      </c>
      <c r="H9" s="75">
        <f t="shared" si="2"/>
        <v>0</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v>
      </c>
      <c r="P9">
        <f t="shared" si="7"/>
        <v>0</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IF(MONTH(DATE(Jahr,7,5))=7,DATE(Jahr,7,5),"")</f>
        <v>45111</v>
      </c>
      <c r="B10" s="70">
        <f t="shared" si="0"/>
        <v>45111</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IF(MONTH(DATE(Jahr,7,6))=7,DATE(Jahr,7,6),"")</f>
        <v>45112</v>
      </c>
      <c r="B11" s="70">
        <f t="shared" si="0"/>
        <v>45112</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IF(MONTH(DATE(Jahr,7,7))=7,DATE(Jahr,7,7),"")</f>
        <v>45113</v>
      </c>
      <c r="B12" s="70">
        <f t="shared" si="0"/>
        <v>45113</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IF(MONTH(DATE(Jahr,7,8))=7,DATE(Jahr,7,8),"")</f>
        <v>45114</v>
      </c>
      <c r="B13" s="70">
        <f t="shared" si="0"/>
        <v>45114</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IF(MONTH(DATE(Jahr,7,9))=7,DATE(Jahr,7,9),"")</f>
        <v>45115</v>
      </c>
      <c r="B14" s="70">
        <f t="shared" si="0"/>
        <v>45115</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IF(MONTH(DATE(Jahr,7,10))=7,DATE(Jahr,7,10),"")</f>
        <v>45116</v>
      </c>
      <c r="B15" s="70">
        <f t="shared" si="0"/>
        <v>45116</v>
      </c>
      <c r="C15" s="71"/>
      <c r="D15" s="71"/>
      <c r="E15" s="72"/>
      <c r="F15" s="73"/>
      <c r="G15" s="74" t="str">
        <f t="shared" si="1"/>
        <v/>
      </c>
      <c r="H15" s="75">
        <f t="shared" si="2"/>
        <v>0</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v>
      </c>
      <c r="P15">
        <f t="shared" si="7"/>
        <v>0</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IF(MONTH(DATE(Jahr,7,11))=7,DATE(Jahr,7,11),"")</f>
        <v>45117</v>
      </c>
      <c r="B16" s="70">
        <f t="shared" si="0"/>
        <v>45117</v>
      </c>
      <c r="C16" s="71"/>
      <c r="D16" s="71"/>
      <c r="E16" s="72"/>
      <c r="F16" s="73"/>
      <c r="G16" s="74" t="str">
        <f t="shared" si="1"/>
        <v/>
      </c>
      <c r="H16" s="75">
        <f t="shared" si="2"/>
        <v>0</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v>
      </c>
      <c r="P16">
        <f t="shared" si="7"/>
        <v>0</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IF(MONTH(DATE(Jahr,7,12))=7,DATE(Jahr,7,12),"")</f>
        <v>45118</v>
      </c>
      <c r="B17" s="70">
        <f t="shared" si="0"/>
        <v>45118</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IF(MONTH(DATE(Jahr,7,13))=7,DATE(Jahr,7,13),"")</f>
        <v>45119</v>
      </c>
      <c r="B18" s="70">
        <f t="shared" si="0"/>
        <v>45119</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IF(MONTH(DATE(Jahr,7,14))=7,DATE(Jahr,7,14),"")</f>
        <v>45120</v>
      </c>
      <c r="B19" s="70">
        <f t="shared" si="0"/>
        <v>45120</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IF(MONTH(DATE(Jahr,7,15))=7,DATE(Jahr,7,15),"")</f>
        <v>45121</v>
      </c>
      <c r="B20" s="70">
        <f t="shared" si="0"/>
        <v>45121</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IF(MONTH(DATE(Jahr,7,16))=7,DATE(Jahr,7,16),"")</f>
        <v>45122</v>
      </c>
      <c r="B21" s="70">
        <f t="shared" si="0"/>
        <v>45122</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IF(MONTH(DATE(Jahr,7,17))=7,DATE(Jahr,7,17),"")</f>
        <v>45123</v>
      </c>
      <c r="B22" s="70">
        <f t="shared" si="0"/>
        <v>45123</v>
      </c>
      <c r="C22" s="71"/>
      <c r="D22" s="71"/>
      <c r="E22" s="72"/>
      <c r="F22" s="73"/>
      <c r="G22" s="74" t="str">
        <f t="shared" si="1"/>
        <v/>
      </c>
      <c r="H22" s="75">
        <f t="shared" si="2"/>
        <v>0</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v>
      </c>
      <c r="P22">
        <f t="shared" si="7"/>
        <v>0</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IF(MONTH(DATE(Jahr,7,18))=7,DATE(Jahr,7,18),"")</f>
        <v>45124</v>
      </c>
      <c r="B23" s="70">
        <f t="shared" si="0"/>
        <v>45124</v>
      </c>
      <c r="C23" s="71"/>
      <c r="D23" s="71"/>
      <c r="E23" s="72"/>
      <c r="F23" s="73"/>
      <c r="G23" s="74" t="str">
        <f t="shared" si="1"/>
        <v/>
      </c>
      <c r="H23" s="75">
        <f t="shared" si="2"/>
        <v>0</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v>
      </c>
      <c r="P23">
        <f t="shared" si="7"/>
        <v>0</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IF(MONTH(DATE(Jahr,7,19))=7,DATE(Jahr,7,19),"")</f>
        <v>45125</v>
      </c>
      <c r="B24" s="70">
        <f t="shared" si="0"/>
        <v>45125</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IF(MONTH(DATE(Jahr,7,20))=7,DATE(Jahr,7,20),"")</f>
        <v>45126</v>
      </c>
      <c r="B25" s="70">
        <f t="shared" si="0"/>
        <v>45126</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IF(MONTH(DATE(Jahr,7,21))=7,DATE(Jahr,7,21),"")</f>
        <v>45127</v>
      </c>
      <c r="B26" s="70">
        <f t="shared" si="0"/>
        <v>45127</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IF(MONTH(DATE(Jahr,7,22))=7,DATE(Jahr,7,22),"")</f>
        <v>45128</v>
      </c>
      <c r="B27" s="70">
        <f t="shared" si="0"/>
        <v>45128</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IF(MONTH(DATE(Jahr,7,23))=7,DATE(Jahr,7,23),"")</f>
        <v>45129</v>
      </c>
      <c r="B28" s="70">
        <f t="shared" si="0"/>
        <v>45129</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IF(MONTH(DATE(Jahr,7,24))=7,DATE(Jahr,7,24),"")</f>
        <v>45130</v>
      </c>
      <c r="B29" s="70">
        <f t="shared" si="0"/>
        <v>45130</v>
      </c>
      <c r="C29" s="71"/>
      <c r="D29" s="71"/>
      <c r="E29" s="72"/>
      <c r="F29" s="73"/>
      <c r="G29" s="74" t="str">
        <f t="shared" si="1"/>
        <v/>
      </c>
      <c r="H29" s="75">
        <f t="shared" si="2"/>
        <v>0</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v>
      </c>
      <c r="P29">
        <f t="shared" si="7"/>
        <v>0</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IF(MONTH(DATE(Jahr,7,25))=7,DATE(Jahr,7,25),"")</f>
        <v>45131</v>
      </c>
      <c r="B30" s="70">
        <f t="shared" si="0"/>
        <v>45131</v>
      </c>
      <c r="C30" s="71"/>
      <c r="D30" s="71"/>
      <c r="E30" s="72"/>
      <c r="F30" s="73"/>
      <c r="G30" s="74" t="str">
        <f t="shared" si="1"/>
        <v/>
      </c>
      <c r="H30" s="75">
        <f t="shared" si="2"/>
        <v>0</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v>
      </c>
      <c r="P30">
        <f t="shared" si="7"/>
        <v>0</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IF(MONTH(DATE(Jahr,7,26))=7,DATE(Jahr,7,26),"")</f>
        <v>45132</v>
      </c>
      <c r="B31" s="70">
        <f t="shared" si="0"/>
        <v>45132</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IF(MONTH(DATE(Jahr,7,27))=7,DATE(Jahr,7,27),"")</f>
        <v>45133</v>
      </c>
      <c r="B32" s="70">
        <f t="shared" si="0"/>
        <v>45133</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IF(MONTH(DATE(Jahr,7,28))=7,DATE(Jahr,7,28),"")</f>
        <v>45134</v>
      </c>
      <c r="B33" s="70">
        <f t="shared" si="0"/>
        <v>45134</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IF(MONTH(DATE(Jahr,7,29))=7,DATE(Jahr,7,29),"")</f>
        <v>45135</v>
      </c>
      <c r="B34" s="70">
        <f t="shared" si="0"/>
        <v>45135</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IF(MONTH(DATE(Jahr,7,30))=7,DATE(Jahr,7,30),"")</f>
        <v>45136</v>
      </c>
      <c r="B35" s="70">
        <f t="shared" si="0"/>
        <v>45136</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IF(MONTH(DATE(Jahr,7,31))=7,DATE(Jahr,7,31),"")</f>
        <v>45137</v>
      </c>
      <c r="B36" s="70">
        <f t="shared" si="0"/>
        <v>45137</v>
      </c>
      <c r="C36" s="71"/>
      <c r="D36" s="71"/>
      <c r="E36" s="72"/>
      <c r="F36" s="73"/>
      <c r="G36" s="74" t="str">
        <f t="shared" si="1"/>
        <v/>
      </c>
      <c r="H36" s="75">
        <f t="shared" si="2"/>
        <v>0</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7.3333333333333304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7.3333333333333304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66" priority="8" stopIfTrue="1">
      <formula>$A6=""</formula>
    </cfRule>
    <cfRule type="expression" dxfId="65" priority="9" stopIfTrue="1">
      <formula>$A6&lt;N(Erfassung_ab)</formula>
    </cfRule>
    <cfRule type="expression" dxfId="64" priority="10">
      <formula>$N6=1</formula>
    </cfRule>
    <cfRule type="expression" dxfId="63" priority="11">
      <formula>$O6=0</formula>
    </cfRule>
  </conditionalFormatting>
  <conditionalFormatting sqref="F6:F36">
    <cfRule type="expression" dxfId="62" priority="1" stopIfTrue="1">
      <formula>$T6="U"</formula>
    </cfRule>
    <cfRule type="expression" dxfId="61" priority="2" stopIfTrue="1">
      <formula>$T6="HU"</formula>
    </cfRule>
    <cfRule type="expression" dxfId="60" priority="3" stopIfTrue="1">
      <formula>$T6="K"</formula>
    </cfRule>
    <cfRule type="expression" dxfId="59" priority="4" stopIfTrue="1">
      <formula>$T6="ZA"</formula>
    </cfRule>
    <cfRule type="expression" dxfId="58" priority="5" stopIfTrue="1">
      <formula>$T6="F"</formula>
    </cfRule>
  </conditionalFormatting>
  <conditionalFormatting sqref="K6:K36">
    <cfRule type="expression" dxfId="57" priority="6">
      <formula>$AC6=1</formula>
    </cfRule>
    <cfRule type="expression" dxfId="56" priority="7">
      <formula>AND($AC6=0,$N6=0,$K6&lt;&gt;"")</formula>
    </cfRule>
  </conditionalFormatting>
  <dataValidations count="3">
    <dataValidation type="time" allowBlank="1" showErrorMessage="1" errorTitle="Uhrzeit" error="Bitte eine Uhrzeit mit Doppelpunkt eingeben, zum Beispiel 8:00 oder 16:30." sqref="C6:D36" xr:uid="{00000000-0002-0000-09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9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9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August "&amp;Jahr</f>
        <v>Stundenzettel August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Jul!X36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IF(MONTH(DATE(Jahr,8,1))=8,DATE(Jahr,8,1),"")</f>
        <v>45138</v>
      </c>
      <c r="B6" s="70">
        <f t="shared" ref="B6:B36" si="0">IF(A6="","",A6)</f>
        <v>45138</v>
      </c>
      <c r="C6" s="71"/>
      <c r="D6" s="71"/>
      <c r="E6" s="72"/>
      <c r="F6" s="73"/>
      <c r="G6" s="74" t="str">
        <f t="shared" ref="G6:G36" si="1">IF(AND(ISNUMBER(C6),ISNUMBER(D6)),S6/1440,"")</f>
        <v/>
      </c>
      <c r="H6" s="75">
        <f t="shared" ref="H6:H36" si="2">IF(A6="","",P6)</f>
        <v>0</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v>
      </c>
      <c r="P6">
        <f t="shared" ref="P6:P36" si="7">IF(OR(N6=1,T6="F",A6&lt;N(Erfassung_ab)),0,O6)</f>
        <v>0</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MAX(Jul!AA36,N(Z6))</f>
        <v>0</v>
      </c>
      <c r="AB6" t="str">
        <f>IF(Y6="","",IF(Jul!AA36&gt;0,ROUND((Y6-Jul!AA36)*1440,0),""))</f>
        <v/>
      </c>
      <c r="AC6">
        <f t="shared" ref="AC6:AC36" si="17">IF(OR(AND(S6&gt;360,R6&lt;30),AND(S6&gt;540,R6&lt;45),S6&gt;600,AND(ISNUMBER(AB6),N(AB6)&lt;660)),1,0)</f>
        <v>0</v>
      </c>
    </row>
    <row r="7" spans="1:29" ht="18" customHeight="1" x14ac:dyDescent="0.25">
      <c r="A7" s="69">
        <f>IF(MONTH(DATE(Jahr,8,2))=8,DATE(Jahr,8,2),"")</f>
        <v>45139</v>
      </c>
      <c r="B7" s="70">
        <f t="shared" si="0"/>
        <v>45139</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IF(MONTH(DATE(Jahr,8,3))=8,DATE(Jahr,8,3),"")</f>
        <v>45140</v>
      </c>
      <c r="B8" s="70">
        <f t="shared" si="0"/>
        <v>45140</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IF(MONTH(DATE(Jahr,8,4))=8,DATE(Jahr,8,4),"")</f>
        <v>45141</v>
      </c>
      <c r="B9" s="70">
        <f t="shared" si="0"/>
        <v>45141</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IF(MONTH(DATE(Jahr,8,5))=8,DATE(Jahr,8,5),"")</f>
        <v>45142</v>
      </c>
      <c r="B10" s="70">
        <f t="shared" si="0"/>
        <v>45142</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IF(MONTH(DATE(Jahr,8,6))=8,DATE(Jahr,8,6),"")</f>
        <v>45143</v>
      </c>
      <c r="B11" s="70">
        <f t="shared" si="0"/>
        <v>45143</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IF(MONTH(DATE(Jahr,8,7))=8,DATE(Jahr,8,7),"")</f>
        <v>45144</v>
      </c>
      <c r="B12" s="70">
        <f t="shared" si="0"/>
        <v>45144</v>
      </c>
      <c r="C12" s="71"/>
      <c r="D12" s="71"/>
      <c r="E12" s="72"/>
      <c r="F12" s="73"/>
      <c r="G12" s="74" t="str">
        <f t="shared" si="1"/>
        <v/>
      </c>
      <c r="H12" s="75">
        <f t="shared" si="2"/>
        <v>0</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v>
      </c>
      <c r="P12">
        <f t="shared" si="7"/>
        <v>0</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IF(MONTH(DATE(Jahr,8,8))=8,DATE(Jahr,8,8),"")</f>
        <v>45145</v>
      </c>
      <c r="B13" s="70">
        <f t="shared" si="0"/>
        <v>45145</v>
      </c>
      <c r="C13" s="71"/>
      <c r="D13" s="71"/>
      <c r="E13" s="72"/>
      <c r="F13" s="73"/>
      <c r="G13" s="74" t="str">
        <f t="shared" si="1"/>
        <v/>
      </c>
      <c r="H13" s="75">
        <f t="shared" si="2"/>
        <v>0</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v>
      </c>
      <c r="P13">
        <f t="shared" si="7"/>
        <v>0</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IF(MONTH(DATE(Jahr,8,9))=8,DATE(Jahr,8,9),"")</f>
        <v>45146</v>
      </c>
      <c r="B14" s="70">
        <f t="shared" si="0"/>
        <v>45146</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IF(MONTH(DATE(Jahr,8,10))=8,DATE(Jahr,8,10),"")</f>
        <v>45147</v>
      </c>
      <c r="B15" s="70">
        <f t="shared" si="0"/>
        <v>45147</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IF(MONTH(DATE(Jahr,8,11))=8,DATE(Jahr,8,11),"")</f>
        <v>45148</v>
      </c>
      <c r="B16" s="70">
        <f t="shared" si="0"/>
        <v>45148</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IF(MONTH(DATE(Jahr,8,12))=8,DATE(Jahr,8,12),"")</f>
        <v>45149</v>
      </c>
      <c r="B17" s="70">
        <f t="shared" si="0"/>
        <v>45149</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IF(MONTH(DATE(Jahr,8,13))=8,DATE(Jahr,8,13),"")</f>
        <v>45150</v>
      </c>
      <c r="B18" s="70">
        <f t="shared" si="0"/>
        <v>45150</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IF(MONTH(DATE(Jahr,8,14))=8,DATE(Jahr,8,14),"")</f>
        <v>45151</v>
      </c>
      <c r="B19" s="70">
        <f t="shared" si="0"/>
        <v>45151</v>
      </c>
      <c r="C19" s="71"/>
      <c r="D19" s="71"/>
      <c r="E19" s="72"/>
      <c r="F19" s="73"/>
      <c r="G19" s="74" t="str">
        <f t="shared" si="1"/>
        <v/>
      </c>
      <c r="H19" s="75">
        <f t="shared" si="2"/>
        <v>0</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v>
      </c>
      <c r="P19">
        <f t="shared" si="7"/>
        <v>0</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IF(MONTH(DATE(Jahr,8,15))=8,DATE(Jahr,8,15),"")</f>
        <v>45152</v>
      </c>
      <c r="B20" s="70">
        <f t="shared" si="0"/>
        <v>45152</v>
      </c>
      <c r="C20" s="71"/>
      <c r="D20" s="71"/>
      <c r="E20" s="72"/>
      <c r="F20" s="73"/>
      <c r="G20" s="74" t="str">
        <f t="shared" si="1"/>
        <v/>
      </c>
      <c r="H20" s="75">
        <f t="shared" si="2"/>
        <v>0</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v>
      </c>
      <c r="P20">
        <f t="shared" si="7"/>
        <v>0</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IF(MONTH(DATE(Jahr,8,16))=8,DATE(Jahr,8,16),"")</f>
        <v>45153</v>
      </c>
      <c r="B21" s="70">
        <f t="shared" si="0"/>
        <v>45153</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IF(MONTH(DATE(Jahr,8,17))=8,DATE(Jahr,8,17),"")</f>
        <v>45154</v>
      </c>
      <c r="B22" s="70">
        <f t="shared" si="0"/>
        <v>45154</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IF(MONTH(DATE(Jahr,8,18))=8,DATE(Jahr,8,18),"")</f>
        <v>45155</v>
      </c>
      <c r="B23" s="70">
        <f t="shared" si="0"/>
        <v>45155</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IF(MONTH(DATE(Jahr,8,19))=8,DATE(Jahr,8,19),"")</f>
        <v>45156</v>
      </c>
      <c r="B24" s="70">
        <f t="shared" si="0"/>
        <v>45156</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IF(MONTH(DATE(Jahr,8,20))=8,DATE(Jahr,8,20),"")</f>
        <v>45157</v>
      </c>
      <c r="B25" s="70">
        <f t="shared" si="0"/>
        <v>45157</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IF(MONTH(DATE(Jahr,8,21))=8,DATE(Jahr,8,21),"")</f>
        <v>45158</v>
      </c>
      <c r="B26" s="70">
        <f t="shared" si="0"/>
        <v>45158</v>
      </c>
      <c r="C26" s="71"/>
      <c r="D26" s="71"/>
      <c r="E26" s="72"/>
      <c r="F26" s="73"/>
      <c r="G26" s="74" t="str">
        <f t="shared" si="1"/>
        <v/>
      </c>
      <c r="H26" s="75">
        <f t="shared" si="2"/>
        <v>0</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v>
      </c>
      <c r="P26">
        <f t="shared" si="7"/>
        <v>0</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IF(MONTH(DATE(Jahr,8,22))=8,DATE(Jahr,8,22),"")</f>
        <v>45159</v>
      </c>
      <c r="B27" s="70">
        <f t="shared" si="0"/>
        <v>45159</v>
      </c>
      <c r="C27" s="71"/>
      <c r="D27" s="71"/>
      <c r="E27" s="72"/>
      <c r="F27" s="73"/>
      <c r="G27" s="74" t="str">
        <f t="shared" si="1"/>
        <v/>
      </c>
      <c r="H27" s="75">
        <f t="shared" si="2"/>
        <v>0</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v>
      </c>
      <c r="P27">
        <f t="shared" si="7"/>
        <v>0</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IF(MONTH(DATE(Jahr,8,23))=8,DATE(Jahr,8,23),"")</f>
        <v>45160</v>
      </c>
      <c r="B28" s="70">
        <f t="shared" si="0"/>
        <v>45160</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IF(MONTH(DATE(Jahr,8,24))=8,DATE(Jahr,8,24),"")</f>
        <v>45161</v>
      </c>
      <c r="B29" s="70">
        <f t="shared" si="0"/>
        <v>45161</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IF(MONTH(DATE(Jahr,8,25))=8,DATE(Jahr,8,25),"")</f>
        <v>45162</v>
      </c>
      <c r="B30" s="70">
        <f t="shared" si="0"/>
        <v>45162</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IF(MONTH(DATE(Jahr,8,26))=8,DATE(Jahr,8,26),"")</f>
        <v>45163</v>
      </c>
      <c r="B31" s="70">
        <f t="shared" si="0"/>
        <v>45163</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IF(MONTH(DATE(Jahr,8,27))=8,DATE(Jahr,8,27),"")</f>
        <v>45164</v>
      </c>
      <c r="B32" s="70">
        <f t="shared" si="0"/>
        <v>45164</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IF(MONTH(DATE(Jahr,8,28))=8,DATE(Jahr,8,28),"")</f>
        <v>45165</v>
      </c>
      <c r="B33" s="70">
        <f t="shared" si="0"/>
        <v>45165</v>
      </c>
      <c r="C33" s="71"/>
      <c r="D33" s="71"/>
      <c r="E33" s="72"/>
      <c r="F33" s="73"/>
      <c r="G33" s="74" t="str">
        <f t="shared" si="1"/>
        <v/>
      </c>
      <c r="H33" s="75">
        <f t="shared" si="2"/>
        <v>0</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v>
      </c>
      <c r="P33">
        <f t="shared" si="7"/>
        <v>0</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IF(MONTH(DATE(Jahr,8,29))=8,DATE(Jahr,8,29),"")</f>
        <v>45166</v>
      </c>
      <c r="B34" s="70">
        <f t="shared" si="0"/>
        <v>45166</v>
      </c>
      <c r="C34" s="71"/>
      <c r="D34" s="71"/>
      <c r="E34" s="72"/>
      <c r="F34" s="73"/>
      <c r="G34" s="74" t="str">
        <f t="shared" si="1"/>
        <v/>
      </c>
      <c r="H34" s="75">
        <f t="shared" si="2"/>
        <v>0</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v>
      </c>
      <c r="P34">
        <f t="shared" si="7"/>
        <v>0</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IF(MONTH(DATE(Jahr,8,30))=8,DATE(Jahr,8,30),"")</f>
        <v>45167</v>
      </c>
      <c r="B35" s="70">
        <f t="shared" si="0"/>
        <v>45167</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IF(MONTH(DATE(Jahr,8,31))=8,DATE(Jahr,8,31),"")</f>
        <v>45168</v>
      </c>
      <c r="B36" s="70">
        <f t="shared" si="0"/>
        <v>45168</v>
      </c>
      <c r="C36" s="71"/>
      <c r="D36" s="71"/>
      <c r="E36" s="72"/>
      <c r="F36" s="73"/>
      <c r="G36" s="74" t="str">
        <f t="shared" si="1"/>
        <v/>
      </c>
      <c r="H36" s="75">
        <f t="shared" si="2"/>
        <v>0.33333333333333331</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0.33333333333333331</v>
      </c>
      <c r="P36">
        <f t="shared" si="7"/>
        <v>0.33333333333333331</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7.3333333333333304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7.3333333333333304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55" priority="8" stopIfTrue="1">
      <formula>$A6=""</formula>
    </cfRule>
    <cfRule type="expression" dxfId="54" priority="9" stopIfTrue="1">
      <formula>$A6&lt;N(Erfassung_ab)</formula>
    </cfRule>
    <cfRule type="expression" dxfId="53" priority="10">
      <formula>$N6=1</formula>
    </cfRule>
    <cfRule type="expression" dxfId="52" priority="11">
      <formula>$O6=0</formula>
    </cfRule>
  </conditionalFormatting>
  <conditionalFormatting sqref="F6:F36">
    <cfRule type="expression" dxfId="51" priority="1" stopIfTrue="1">
      <formula>$T6="U"</formula>
    </cfRule>
    <cfRule type="expression" dxfId="50" priority="2" stopIfTrue="1">
      <formula>$T6="HU"</formula>
    </cfRule>
    <cfRule type="expression" dxfId="49" priority="3" stopIfTrue="1">
      <formula>$T6="K"</formula>
    </cfRule>
    <cfRule type="expression" dxfId="48" priority="4" stopIfTrue="1">
      <formula>$T6="ZA"</formula>
    </cfRule>
    <cfRule type="expression" dxfId="47" priority="5" stopIfTrue="1">
      <formula>$T6="F"</formula>
    </cfRule>
  </conditionalFormatting>
  <conditionalFormatting sqref="K6:K36">
    <cfRule type="expression" dxfId="46" priority="6">
      <formula>$AC6=1</formula>
    </cfRule>
    <cfRule type="expression" dxfId="45" priority="7">
      <formula>AND($AC6=0,$N6=0,$K6&lt;&gt;"")</formula>
    </cfRule>
  </conditionalFormatting>
  <dataValidations count="3">
    <dataValidation type="time" allowBlank="1" showErrorMessage="1" errorTitle="Uhrzeit" error="Bitte eine Uhrzeit mit Doppelpunkt eingeben, zum Beispiel 8:00 oder 16:30." sqref="C6:D36" xr:uid="{00000000-0002-0000-0A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A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A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September "&amp;Jahr</f>
        <v>Stundenzettel September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Aug!X36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IF(MONTH(DATE(Jahr,9,1))=9,DATE(Jahr,9,1),"")</f>
        <v>45169</v>
      </c>
      <c r="B6" s="70">
        <f t="shared" ref="B6:B36" si="0">IF(A6="","",A6)</f>
        <v>45169</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MAX(Aug!AA36,N(Z6))</f>
        <v>0</v>
      </c>
      <c r="AB6" t="str">
        <f>IF(Y6="","",IF(Aug!AA36&gt;0,ROUND((Y6-Aug!AA36)*1440,0),""))</f>
        <v/>
      </c>
      <c r="AC6">
        <f t="shared" ref="AC6:AC36" si="17">IF(OR(AND(S6&gt;360,R6&lt;30),AND(S6&gt;540,R6&lt;45),S6&gt;600,AND(ISNUMBER(AB6),N(AB6)&lt;660)),1,0)</f>
        <v>0</v>
      </c>
    </row>
    <row r="7" spans="1:29" ht="18" customHeight="1" x14ac:dyDescent="0.25">
      <c r="A7" s="69">
        <f>IF(MONTH(DATE(Jahr,9,2))=9,DATE(Jahr,9,2),"")</f>
        <v>45170</v>
      </c>
      <c r="B7" s="70">
        <f t="shared" si="0"/>
        <v>45170</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IF(MONTH(DATE(Jahr,9,3))=9,DATE(Jahr,9,3),"")</f>
        <v>45171</v>
      </c>
      <c r="B8" s="70">
        <f t="shared" si="0"/>
        <v>45171</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IF(MONTH(DATE(Jahr,9,4))=9,DATE(Jahr,9,4),"")</f>
        <v>45172</v>
      </c>
      <c r="B9" s="70">
        <f t="shared" si="0"/>
        <v>45172</v>
      </c>
      <c r="C9" s="71"/>
      <c r="D9" s="71"/>
      <c r="E9" s="72"/>
      <c r="F9" s="73"/>
      <c r="G9" s="74" t="str">
        <f t="shared" si="1"/>
        <v/>
      </c>
      <c r="H9" s="75">
        <f t="shared" si="2"/>
        <v>0</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v>
      </c>
      <c r="P9">
        <f t="shared" si="7"/>
        <v>0</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IF(MONTH(DATE(Jahr,9,5))=9,DATE(Jahr,9,5),"")</f>
        <v>45173</v>
      </c>
      <c r="B10" s="70">
        <f t="shared" si="0"/>
        <v>45173</v>
      </c>
      <c r="C10" s="71"/>
      <c r="D10" s="71"/>
      <c r="E10" s="72"/>
      <c r="F10" s="73"/>
      <c r="G10" s="74" t="str">
        <f t="shared" si="1"/>
        <v/>
      </c>
      <c r="H10" s="75">
        <f t="shared" si="2"/>
        <v>0</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v>
      </c>
      <c r="P10">
        <f t="shared" si="7"/>
        <v>0</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IF(MONTH(DATE(Jahr,9,6))=9,DATE(Jahr,9,6),"")</f>
        <v>45174</v>
      </c>
      <c r="B11" s="70">
        <f t="shared" si="0"/>
        <v>45174</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IF(MONTH(DATE(Jahr,9,7))=9,DATE(Jahr,9,7),"")</f>
        <v>45175</v>
      </c>
      <c r="B12" s="70">
        <f t="shared" si="0"/>
        <v>45175</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IF(MONTH(DATE(Jahr,9,8))=9,DATE(Jahr,9,8),"")</f>
        <v>45176</v>
      </c>
      <c r="B13" s="70">
        <f t="shared" si="0"/>
        <v>45176</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IF(MONTH(DATE(Jahr,9,9))=9,DATE(Jahr,9,9),"")</f>
        <v>45177</v>
      </c>
      <c r="B14" s="70">
        <f t="shared" si="0"/>
        <v>45177</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IF(MONTH(DATE(Jahr,9,10))=9,DATE(Jahr,9,10),"")</f>
        <v>45178</v>
      </c>
      <c r="B15" s="70">
        <f t="shared" si="0"/>
        <v>45178</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IF(MONTH(DATE(Jahr,9,11))=9,DATE(Jahr,9,11),"")</f>
        <v>45179</v>
      </c>
      <c r="B16" s="70">
        <f t="shared" si="0"/>
        <v>45179</v>
      </c>
      <c r="C16" s="71"/>
      <c r="D16" s="71"/>
      <c r="E16" s="72"/>
      <c r="F16" s="73"/>
      <c r="G16" s="74" t="str">
        <f t="shared" si="1"/>
        <v/>
      </c>
      <c r="H16" s="75">
        <f t="shared" si="2"/>
        <v>0</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v>
      </c>
      <c r="P16">
        <f t="shared" si="7"/>
        <v>0</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IF(MONTH(DATE(Jahr,9,12))=9,DATE(Jahr,9,12),"")</f>
        <v>45180</v>
      </c>
      <c r="B17" s="70">
        <f t="shared" si="0"/>
        <v>45180</v>
      </c>
      <c r="C17" s="71"/>
      <c r="D17" s="71"/>
      <c r="E17" s="72"/>
      <c r="F17" s="73"/>
      <c r="G17" s="74" t="str">
        <f t="shared" si="1"/>
        <v/>
      </c>
      <c r="H17" s="75">
        <f t="shared" si="2"/>
        <v>0</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v>
      </c>
      <c r="P17">
        <f t="shared" si="7"/>
        <v>0</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IF(MONTH(DATE(Jahr,9,13))=9,DATE(Jahr,9,13),"")</f>
        <v>45181</v>
      </c>
      <c r="B18" s="70">
        <f t="shared" si="0"/>
        <v>45181</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IF(MONTH(DATE(Jahr,9,14))=9,DATE(Jahr,9,14),"")</f>
        <v>45182</v>
      </c>
      <c r="B19" s="70">
        <f t="shared" si="0"/>
        <v>45182</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IF(MONTH(DATE(Jahr,9,15))=9,DATE(Jahr,9,15),"")</f>
        <v>45183</v>
      </c>
      <c r="B20" s="70">
        <f t="shared" si="0"/>
        <v>45183</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IF(MONTH(DATE(Jahr,9,16))=9,DATE(Jahr,9,16),"")</f>
        <v>45184</v>
      </c>
      <c r="B21" s="70">
        <f t="shared" si="0"/>
        <v>45184</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IF(MONTH(DATE(Jahr,9,17))=9,DATE(Jahr,9,17),"")</f>
        <v>45185</v>
      </c>
      <c r="B22" s="70">
        <f t="shared" si="0"/>
        <v>45185</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IF(MONTH(DATE(Jahr,9,18))=9,DATE(Jahr,9,18),"")</f>
        <v>45186</v>
      </c>
      <c r="B23" s="70">
        <f t="shared" si="0"/>
        <v>45186</v>
      </c>
      <c r="C23" s="71"/>
      <c r="D23" s="71"/>
      <c r="E23" s="72"/>
      <c r="F23" s="73"/>
      <c r="G23" s="74" t="str">
        <f t="shared" si="1"/>
        <v/>
      </c>
      <c r="H23" s="75">
        <f t="shared" si="2"/>
        <v>0</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v>
      </c>
      <c r="P23">
        <f t="shared" si="7"/>
        <v>0</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IF(MONTH(DATE(Jahr,9,19))=9,DATE(Jahr,9,19),"")</f>
        <v>45187</v>
      </c>
      <c r="B24" s="70">
        <f t="shared" si="0"/>
        <v>45187</v>
      </c>
      <c r="C24" s="71"/>
      <c r="D24" s="71"/>
      <c r="E24" s="72"/>
      <c r="F24" s="73"/>
      <c r="G24" s="74" t="str">
        <f t="shared" si="1"/>
        <v/>
      </c>
      <c r="H24" s="75">
        <f t="shared" si="2"/>
        <v>0</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v>
      </c>
      <c r="P24">
        <f t="shared" si="7"/>
        <v>0</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IF(MONTH(DATE(Jahr,9,20))=9,DATE(Jahr,9,20),"")</f>
        <v>45188</v>
      </c>
      <c r="B25" s="70">
        <f t="shared" si="0"/>
        <v>45188</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IF(MONTH(DATE(Jahr,9,21))=9,DATE(Jahr,9,21),"")</f>
        <v>45189</v>
      </c>
      <c r="B26" s="70">
        <f t="shared" si="0"/>
        <v>45189</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IF(MONTH(DATE(Jahr,9,22))=9,DATE(Jahr,9,22),"")</f>
        <v>45190</v>
      </c>
      <c r="B27" s="70">
        <f t="shared" si="0"/>
        <v>45190</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IF(MONTH(DATE(Jahr,9,23))=9,DATE(Jahr,9,23),"")</f>
        <v>45191</v>
      </c>
      <c r="B28" s="70">
        <f t="shared" si="0"/>
        <v>45191</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IF(MONTH(DATE(Jahr,9,24))=9,DATE(Jahr,9,24),"")</f>
        <v>45192</v>
      </c>
      <c r="B29" s="70">
        <f t="shared" si="0"/>
        <v>45192</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IF(MONTH(DATE(Jahr,9,25))=9,DATE(Jahr,9,25),"")</f>
        <v>45193</v>
      </c>
      <c r="B30" s="70">
        <f t="shared" si="0"/>
        <v>45193</v>
      </c>
      <c r="C30" s="71"/>
      <c r="D30" s="71"/>
      <c r="E30" s="72"/>
      <c r="F30" s="73"/>
      <c r="G30" s="74" t="str">
        <f t="shared" si="1"/>
        <v/>
      </c>
      <c r="H30" s="75">
        <f t="shared" si="2"/>
        <v>0</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v>
      </c>
      <c r="P30">
        <f t="shared" si="7"/>
        <v>0</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IF(MONTH(DATE(Jahr,9,26))=9,DATE(Jahr,9,26),"")</f>
        <v>45194</v>
      </c>
      <c r="B31" s="70">
        <f t="shared" si="0"/>
        <v>45194</v>
      </c>
      <c r="C31" s="71"/>
      <c r="D31" s="71"/>
      <c r="E31" s="72"/>
      <c r="F31" s="73"/>
      <c r="G31" s="74" t="str">
        <f t="shared" si="1"/>
        <v/>
      </c>
      <c r="H31" s="75">
        <f t="shared" si="2"/>
        <v>0</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v>
      </c>
      <c r="P31">
        <f t="shared" si="7"/>
        <v>0</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IF(MONTH(DATE(Jahr,9,27))=9,DATE(Jahr,9,27),"")</f>
        <v>45195</v>
      </c>
      <c r="B32" s="70">
        <f t="shared" si="0"/>
        <v>45195</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IF(MONTH(DATE(Jahr,9,28))=9,DATE(Jahr,9,28),"")</f>
        <v>45196</v>
      </c>
      <c r="B33" s="70">
        <f t="shared" si="0"/>
        <v>45196</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IF(MONTH(DATE(Jahr,9,29))=9,DATE(Jahr,9,29),"")</f>
        <v>45197</v>
      </c>
      <c r="B34" s="70">
        <f t="shared" si="0"/>
        <v>45197</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IF(MONTH(DATE(Jahr,9,30))=9,DATE(Jahr,9,30),"")</f>
        <v>45198</v>
      </c>
      <c r="B35" s="70">
        <f t="shared" si="0"/>
        <v>45198</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t="str">
        <f>IF(MONTH(DATE(Jahr,9,31))=9,DATE(Jahr,9,31),"")</f>
        <v/>
      </c>
      <c r="B36" s="70" t="str">
        <f t="shared" si="0"/>
        <v/>
      </c>
      <c r="C36" s="71"/>
      <c r="D36" s="71"/>
      <c r="E36" s="72"/>
      <c r="F36" s="73"/>
      <c r="G36" s="74" t="str">
        <f t="shared" si="1"/>
        <v/>
      </c>
      <c r="H36" s="75" t="str">
        <f t="shared" si="2"/>
        <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7.3333333333333304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7.3333333333333304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44" priority="8" stopIfTrue="1">
      <formula>$A6=""</formula>
    </cfRule>
    <cfRule type="expression" dxfId="43" priority="9" stopIfTrue="1">
      <formula>$A6&lt;N(Erfassung_ab)</formula>
    </cfRule>
    <cfRule type="expression" dxfId="42" priority="10">
      <formula>$N6=1</formula>
    </cfRule>
    <cfRule type="expression" dxfId="41" priority="11">
      <formula>$O6=0</formula>
    </cfRule>
  </conditionalFormatting>
  <conditionalFormatting sqref="F6:F36">
    <cfRule type="expression" dxfId="40" priority="1" stopIfTrue="1">
      <formula>$T6="U"</formula>
    </cfRule>
    <cfRule type="expression" dxfId="39" priority="2" stopIfTrue="1">
      <formula>$T6="HU"</formula>
    </cfRule>
    <cfRule type="expression" dxfId="38" priority="3" stopIfTrue="1">
      <formula>$T6="K"</formula>
    </cfRule>
    <cfRule type="expression" dxfId="37" priority="4" stopIfTrue="1">
      <formula>$T6="ZA"</formula>
    </cfRule>
    <cfRule type="expression" dxfId="36" priority="5" stopIfTrue="1">
      <formula>$T6="F"</formula>
    </cfRule>
  </conditionalFormatting>
  <conditionalFormatting sqref="K6:K36">
    <cfRule type="expression" dxfId="35" priority="6">
      <formula>$AC6=1</formula>
    </cfRule>
    <cfRule type="expression" dxfId="34" priority="7">
      <formula>AND($AC6=0,$N6=0,$K6&lt;&gt;"")</formula>
    </cfRule>
  </conditionalFormatting>
  <dataValidations count="3">
    <dataValidation type="time" allowBlank="1" showErrorMessage="1" errorTitle="Uhrzeit" error="Bitte eine Uhrzeit mit Doppelpunkt eingeben, zum Beispiel 8:00 oder 16:30." sqref="C6:D36" xr:uid="{00000000-0002-0000-0B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B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B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Oktober "&amp;Jahr</f>
        <v>Stundenzettel Oktober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Sep!X36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IF(MONTH(DATE(Jahr,10,1))=10,DATE(Jahr,10,1),"")</f>
        <v>45199</v>
      </c>
      <c r="B6" s="70">
        <f t="shared" ref="B6:B36" si="0">IF(A6="","",A6)</f>
        <v>45199</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MAX(Sep!AA36,N(Z6))</f>
        <v>0</v>
      </c>
      <c r="AB6" t="str">
        <f>IF(Y6="","",IF(Sep!AA36&gt;0,ROUND((Y6-Sep!AA36)*1440,0),""))</f>
        <v/>
      </c>
      <c r="AC6">
        <f t="shared" ref="AC6:AC36" si="17">IF(OR(AND(S6&gt;360,R6&lt;30),AND(S6&gt;540,R6&lt;45),S6&gt;600,AND(ISNUMBER(AB6),N(AB6)&lt;660)),1,0)</f>
        <v>0</v>
      </c>
    </row>
    <row r="7" spans="1:29" ht="18" customHeight="1" x14ac:dyDescent="0.25">
      <c r="A7" s="69">
        <f>IF(MONTH(DATE(Jahr,10,2))=10,DATE(Jahr,10,2),"")</f>
        <v>45200</v>
      </c>
      <c r="B7" s="70">
        <f t="shared" si="0"/>
        <v>45200</v>
      </c>
      <c r="C7" s="71"/>
      <c r="D7" s="71"/>
      <c r="E7" s="72"/>
      <c r="F7" s="73"/>
      <c r="G7" s="74" t="str">
        <f t="shared" si="1"/>
        <v/>
      </c>
      <c r="H7" s="75">
        <f t="shared" si="2"/>
        <v>0</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v>
      </c>
      <c r="P7">
        <f t="shared" si="7"/>
        <v>0</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IF(MONTH(DATE(Jahr,10,3))=10,DATE(Jahr,10,3),"")</f>
        <v>45201</v>
      </c>
      <c r="B8" s="70">
        <f t="shared" si="0"/>
        <v>45201</v>
      </c>
      <c r="C8" s="71"/>
      <c r="D8" s="71"/>
      <c r="E8" s="72"/>
      <c r="F8" s="73"/>
      <c r="G8" s="74" t="str">
        <f t="shared" si="1"/>
        <v/>
      </c>
      <c r="H8" s="75">
        <f t="shared" si="2"/>
        <v>0</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Tag der Deutschen Einheit</v>
      </c>
      <c r="L8" s="79"/>
      <c r="N8">
        <f t="shared" si="5"/>
        <v>1</v>
      </c>
      <c r="O8">
        <f t="shared" si="6"/>
        <v>0</v>
      </c>
      <c r="P8">
        <f t="shared" si="7"/>
        <v>0</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IF(MONTH(DATE(Jahr,10,4))=10,DATE(Jahr,10,4),"")</f>
        <v>45202</v>
      </c>
      <c r="B9" s="70">
        <f t="shared" si="0"/>
        <v>45202</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IF(MONTH(DATE(Jahr,10,5))=10,DATE(Jahr,10,5),"")</f>
        <v>45203</v>
      </c>
      <c r="B10" s="70">
        <f t="shared" si="0"/>
        <v>45203</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IF(MONTH(DATE(Jahr,10,6))=10,DATE(Jahr,10,6),"")</f>
        <v>45204</v>
      </c>
      <c r="B11" s="70">
        <f t="shared" si="0"/>
        <v>45204</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IF(MONTH(DATE(Jahr,10,7))=10,DATE(Jahr,10,7),"")</f>
        <v>45205</v>
      </c>
      <c r="B12" s="70">
        <f t="shared" si="0"/>
        <v>45205</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IF(MONTH(DATE(Jahr,10,8))=10,DATE(Jahr,10,8),"")</f>
        <v>45206</v>
      </c>
      <c r="B13" s="70">
        <f t="shared" si="0"/>
        <v>45206</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IF(MONTH(DATE(Jahr,10,9))=10,DATE(Jahr,10,9),"")</f>
        <v>45207</v>
      </c>
      <c r="B14" s="70">
        <f t="shared" si="0"/>
        <v>45207</v>
      </c>
      <c r="C14" s="71"/>
      <c r="D14" s="71"/>
      <c r="E14" s="72"/>
      <c r="F14" s="73"/>
      <c r="G14" s="74" t="str">
        <f t="shared" si="1"/>
        <v/>
      </c>
      <c r="H14" s="75">
        <f t="shared" si="2"/>
        <v>0</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v>
      </c>
      <c r="P14">
        <f t="shared" si="7"/>
        <v>0</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IF(MONTH(DATE(Jahr,10,10))=10,DATE(Jahr,10,10),"")</f>
        <v>45208</v>
      </c>
      <c r="B15" s="70">
        <f t="shared" si="0"/>
        <v>45208</v>
      </c>
      <c r="C15" s="71"/>
      <c r="D15" s="71"/>
      <c r="E15" s="72"/>
      <c r="F15" s="73"/>
      <c r="G15" s="74" t="str">
        <f t="shared" si="1"/>
        <v/>
      </c>
      <c r="H15" s="75">
        <f t="shared" si="2"/>
        <v>0</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v>
      </c>
      <c r="P15">
        <f t="shared" si="7"/>
        <v>0</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IF(MONTH(DATE(Jahr,10,11))=10,DATE(Jahr,10,11),"")</f>
        <v>45209</v>
      </c>
      <c r="B16" s="70">
        <f t="shared" si="0"/>
        <v>45209</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IF(MONTH(DATE(Jahr,10,12))=10,DATE(Jahr,10,12),"")</f>
        <v>45210</v>
      </c>
      <c r="B17" s="70">
        <f t="shared" si="0"/>
        <v>45210</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IF(MONTH(DATE(Jahr,10,13))=10,DATE(Jahr,10,13),"")</f>
        <v>45211</v>
      </c>
      <c r="B18" s="70">
        <f t="shared" si="0"/>
        <v>45211</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IF(MONTH(DATE(Jahr,10,14))=10,DATE(Jahr,10,14),"")</f>
        <v>45212</v>
      </c>
      <c r="B19" s="70">
        <f t="shared" si="0"/>
        <v>45212</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IF(MONTH(DATE(Jahr,10,15))=10,DATE(Jahr,10,15),"")</f>
        <v>45213</v>
      </c>
      <c r="B20" s="70">
        <f t="shared" si="0"/>
        <v>45213</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IF(MONTH(DATE(Jahr,10,16))=10,DATE(Jahr,10,16),"")</f>
        <v>45214</v>
      </c>
      <c r="B21" s="70">
        <f t="shared" si="0"/>
        <v>45214</v>
      </c>
      <c r="C21" s="71"/>
      <c r="D21" s="71"/>
      <c r="E21" s="72"/>
      <c r="F21" s="73"/>
      <c r="G21" s="74" t="str">
        <f t="shared" si="1"/>
        <v/>
      </c>
      <c r="H21" s="75">
        <f t="shared" si="2"/>
        <v>0</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v>
      </c>
      <c r="P21">
        <f t="shared" si="7"/>
        <v>0</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IF(MONTH(DATE(Jahr,10,17))=10,DATE(Jahr,10,17),"")</f>
        <v>45215</v>
      </c>
      <c r="B22" s="70">
        <f t="shared" si="0"/>
        <v>45215</v>
      </c>
      <c r="C22" s="71"/>
      <c r="D22" s="71"/>
      <c r="E22" s="72"/>
      <c r="F22" s="73"/>
      <c r="G22" s="74" t="str">
        <f t="shared" si="1"/>
        <v/>
      </c>
      <c r="H22" s="75">
        <f t="shared" si="2"/>
        <v>0</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v>
      </c>
      <c r="P22">
        <f t="shared" si="7"/>
        <v>0</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IF(MONTH(DATE(Jahr,10,18))=10,DATE(Jahr,10,18),"")</f>
        <v>45216</v>
      </c>
      <c r="B23" s="70">
        <f t="shared" si="0"/>
        <v>45216</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IF(MONTH(DATE(Jahr,10,19))=10,DATE(Jahr,10,19),"")</f>
        <v>45217</v>
      </c>
      <c r="B24" s="70">
        <f t="shared" si="0"/>
        <v>45217</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IF(MONTH(DATE(Jahr,10,20))=10,DATE(Jahr,10,20),"")</f>
        <v>45218</v>
      </c>
      <c r="B25" s="70">
        <f t="shared" si="0"/>
        <v>45218</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IF(MONTH(DATE(Jahr,10,21))=10,DATE(Jahr,10,21),"")</f>
        <v>45219</v>
      </c>
      <c r="B26" s="70">
        <f t="shared" si="0"/>
        <v>45219</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IF(MONTH(DATE(Jahr,10,22))=10,DATE(Jahr,10,22),"")</f>
        <v>45220</v>
      </c>
      <c r="B27" s="70">
        <f t="shared" si="0"/>
        <v>45220</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IF(MONTH(DATE(Jahr,10,23))=10,DATE(Jahr,10,23),"")</f>
        <v>45221</v>
      </c>
      <c r="B28" s="70">
        <f t="shared" si="0"/>
        <v>45221</v>
      </c>
      <c r="C28" s="71"/>
      <c r="D28" s="71"/>
      <c r="E28" s="72"/>
      <c r="F28" s="73"/>
      <c r="G28" s="74" t="str">
        <f t="shared" si="1"/>
        <v/>
      </c>
      <c r="H28" s="75">
        <f t="shared" si="2"/>
        <v>0</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v>
      </c>
      <c r="P28">
        <f t="shared" si="7"/>
        <v>0</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IF(MONTH(DATE(Jahr,10,24))=10,DATE(Jahr,10,24),"")</f>
        <v>45222</v>
      </c>
      <c r="B29" s="70">
        <f t="shared" si="0"/>
        <v>45222</v>
      </c>
      <c r="C29" s="71"/>
      <c r="D29" s="71"/>
      <c r="E29" s="72"/>
      <c r="F29" s="73"/>
      <c r="G29" s="74" t="str">
        <f t="shared" si="1"/>
        <v/>
      </c>
      <c r="H29" s="75">
        <f t="shared" si="2"/>
        <v>0</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v>
      </c>
      <c r="P29">
        <f t="shared" si="7"/>
        <v>0</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IF(MONTH(DATE(Jahr,10,25))=10,DATE(Jahr,10,25),"")</f>
        <v>45223</v>
      </c>
      <c r="B30" s="70">
        <f t="shared" si="0"/>
        <v>45223</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IF(MONTH(DATE(Jahr,10,26))=10,DATE(Jahr,10,26),"")</f>
        <v>45224</v>
      </c>
      <c r="B31" s="70">
        <f t="shared" si="0"/>
        <v>45224</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IF(MONTH(DATE(Jahr,10,27))=10,DATE(Jahr,10,27),"")</f>
        <v>45225</v>
      </c>
      <c r="B32" s="70">
        <f t="shared" si="0"/>
        <v>45225</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IF(MONTH(DATE(Jahr,10,28))=10,DATE(Jahr,10,28),"")</f>
        <v>45226</v>
      </c>
      <c r="B33" s="70">
        <f t="shared" si="0"/>
        <v>45226</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IF(MONTH(DATE(Jahr,10,29))=10,DATE(Jahr,10,29),"")</f>
        <v>45227</v>
      </c>
      <c r="B34" s="70">
        <f t="shared" si="0"/>
        <v>45227</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IF(MONTH(DATE(Jahr,10,30))=10,DATE(Jahr,10,30),"")</f>
        <v>45228</v>
      </c>
      <c r="B35" s="70">
        <f t="shared" si="0"/>
        <v>45228</v>
      </c>
      <c r="C35" s="71"/>
      <c r="D35" s="71"/>
      <c r="E35" s="72"/>
      <c r="F35" s="73"/>
      <c r="G35" s="74" t="str">
        <f t="shared" si="1"/>
        <v/>
      </c>
      <c r="H35" s="75">
        <f t="shared" si="2"/>
        <v>0</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v>
      </c>
      <c r="P35">
        <f t="shared" si="7"/>
        <v>0</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IF(MONTH(DATE(Jahr,10,31))=10,DATE(Jahr,10,31),"")</f>
        <v>45229</v>
      </c>
      <c r="B36" s="70">
        <f t="shared" si="0"/>
        <v>45229</v>
      </c>
      <c r="C36" s="71"/>
      <c r="D36" s="71"/>
      <c r="E36" s="72"/>
      <c r="F36" s="73"/>
      <c r="G36" s="74" t="str">
        <f t="shared" si="1"/>
        <v/>
      </c>
      <c r="H36" s="75">
        <f t="shared" si="2"/>
        <v>0</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6.9999999999999973</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6.9999999999999973</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33" priority="8" stopIfTrue="1">
      <formula>$A6=""</formula>
    </cfRule>
    <cfRule type="expression" dxfId="32" priority="9" stopIfTrue="1">
      <formula>$A6&lt;N(Erfassung_ab)</formula>
    </cfRule>
    <cfRule type="expression" dxfId="31" priority="10">
      <formula>$N6=1</formula>
    </cfRule>
    <cfRule type="expression" dxfId="30" priority="11">
      <formula>$O6=0</formula>
    </cfRule>
  </conditionalFormatting>
  <conditionalFormatting sqref="F6:F36">
    <cfRule type="expression" dxfId="29" priority="1" stopIfTrue="1">
      <formula>$T6="U"</formula>
    </cfRule>
    <cfRule type="expression" dxfId="28" priority="2" stopIfTrue="1">
      <formula>$T6="HU"</formula>
    </cfRule>
    <cfRule type="expression" dxfId="27" priority="3" stopIfTrue="1">
      <formula>$T6="K"</formula>
    </cfRule>
    <cfRule type="expression" dxfId="26" priority="4" stopIfTrue="1">
      <formula>$T6="ZA"</formula>
    </cfRule>
    <cfRule type="expression" dxfId="25" priority="5" stopIfTrue="1">
      <formula>$T6="F"</formula>
    </cfRule>
  </conditionalFormatting>
  <conditionalFormatting sqref="K6:K36">
    <cfRule type="expression" dxfId="24" priority="6">
      <formula>$AC6=1</formula>
    </cfRule>
    <cfRule type="expression" dxfId="23" priority="7">
      <formula>AND($AC6=0,$N6=0,$K6&lt;&gt;"")</formula>
    </cfRule>
  </conditionalFormatting>
  <dataValidations count="3">
    <dataValidation type="time" allowBlank="1" showErrorMessage="1" errorTitle="Uhrzeit" error="Bitte eine Uhrzeit mit Doppelpunkt eingeben, zum Beispiel 8:00 oder 16:30." sqref="C6:D36" xr:uid="{00000000-0002-0000-0C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C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C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November "&amp;Jahr</f>
        <v>Stundenzettel November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Okt!X36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IF(MONTH(DATE(Jahr,11,1))=11,DATE(Jahr,11,1),"")</f>
        <v>45230</v>
      </c>
      <c r="B6" s="70">
        <f t="shared" ref="B6:B36" si="0">IF(A6="","",A6)</f>
        <v>45230</v>
      </c>
      <c r="C6" s="71"/>
      <c r="D6" s="71"/>
      <c r="E6" s="72"/>
      <c r="F6" s="73"/>
      <c r="G6" s="74" t="str">
        <f t="shared" ref="G6:G36" si="1">IF(AND(ISNUMBER(C6),ISNUMBER(D6)),S6/1440,"")</f>
        <v/>
      </c>
      <c r="H6" s="75">
        <f t="shared" ref="H6:H36" si="2">IF(A6="","",P6)</f>
        <v>0</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Allerheiligen</v>
      </c>
      <c r="L6" s="79"/>
      <c r="N6">
        <f t="shared" ref="N6:N36" si="5">IF(A6="",0,IF(COUNTIF(Feiertage_aktiv,A6)&gt;0,1,0))</f>
        <v>1</v>
      </c>
      <c r="O6">
        <f t="shared" ref="O6:O36" si="6">IF(A6="",0,INDEX(Tagessoll,WEEKDAY(A6,2)))</f>
        <v>0.33333333333333331</v>
      </c>
      <c r="P6">
        <f t="shared" ref="P6:P36" si="7">IF(OR(N6=1,T6="F",A6&lt;N(Erfassung_ab)),0,O6)</f>
        <v>0</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MAX(Okt!AA36,N(Z6))</f>
        <v>0</v>
      </c>
      <c r="AB6" t="str">
        <f>IF(Y6="","",IF(Okt!AA36&gt;0,ROUND((Y6-Okt!AA36)*1440,0),""))</f>
        <v/>
      </c>
      <c r="AC6">
        <f t="shared" ref="AC6:AC36" si="17">IF(OR(AND(S6&gt;360,R6&lt;30),AND(S6&gt;540,R6&lt;45),S6&gt;600,AND(ISNUMBER(AB6),N(AB6)&lt;660)),1,0)</f>
        <v>0</v>
      </c>
    </row>
    <row r="7" spans="1:29" ht="18" customHeight="1" x14ac:dyDescent="0.25">
      <c r="A7" s="69">
        <f>IF(MONTH(DATE(Jahr,11,2))=11,DATE(Jahr,11,2),"")</f>
        <v>45231</v>
      </c>
      <c r="B7" s="70">
        <f t="shared" si="0"/>
        <v>45231</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IF(MONTH(DATE(Jahr,11,3))=11,DATE(Jahr,11,3),"")</f>
        <v>45232</v>
      </c>
      <c r="B8" s="70">
        <f t="shared" si="0"/>
        <v>45232</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IF(MONTH(DATE(Jahr,11,4))=11,DATE(Jahr,11,4),"")</f>
        <v>45233</v>
      </c>
      <c r="B9" s="70">
        <f t="shared" si="0"/>
        <v>45233</v>
      </c>
      <c r="C9" s="71"/>
      <c r="D9" s="71"/>
      <c r="E9" s="72"/>
      <c r="F9" s="73"/>
      <c r="G9" s="74" t="str">
        <f t="shared" si="1"/>
        <v/>
      </c>
      <c r="H9" s="75">
        <f t="shared" si="2"/>
        <v>0.33333333333333331</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0.33333333333333331</v>
      </c>
      <c r="P9">
        <f t="shared" si="7"/>
        <v>0.33333333333333331</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IF(MONTH(DATE(Jahr,11,5))=11,DATE(Jahr,11,5),"")</f>
        <v>45234</v>
      </c>
      <c r="B10" s="70">
        <f t="shared" si="0"/>
        <v>45234</v>
      </c>
      <c r="C10" s="71"/>
      <c r="D10" s="71"/>
      <c r="E10" s="72"/>
      <c r="F10" s="73"/>
      <c r="G10" s="74" t="str">
        <f t="shared" si="1"/>
        <v/>
      </c>
      <c r="H10" s="75">
        <f t="shared" si="2"/>
        <v>0.33333333333333331</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0.33333333333333331</v>
      </c>
      <c r="P10">
        <f t="shared" si="7"/>
        <v>0.33333333333333331</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IF(MONTH(DATE(Jahr,11,6))=11,DATE(Jahr,11,6),"")</f>
        <v>45235</v>
      </c>
      <c r="B11" s="70">
        <f t="shared" si="0"/>
        <v>45235</v>
      </c>
      <c r="C11" s="71"/>
      <c r="D11" s="71"/>
      <c r="E11" s="72"/>
      <c r="F11" s="73"/>
      <c r="G11" s="74" t="str">
        <f t="shared" si="1"/>
        <v/>
      </c>
      <c r="H11" s="75">
        <f t="shared" si="2"/>
        <v>0</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v>
      </c>
      <c r="P11">
        <f t="shared" si="7"/>
        <v>0</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IF(MONTH(DATE(Jahr,11,7))=11,DATE(Jahr,11,7),"")</f>
        <v>45236</v>
      </c>
      <c r="B12" s="70">
        <f t="shared" si="0"/>
        <v>45236</v>
      </c>
      <c r="C12" s="71"/>
      <c r="D12" s="71"/>
      <c r="E12" s="72"/>
      <c r="F12" s="73"/>
      <c r="G12" s="74" t="str">
        <f t="shared" si="1"/>
        <v/>
      </c>
      <c r="H12" s="75">
        <f t="shared" si="2"/>
        <v>0</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v>
      </c>
      <c r="P12">
        <f t="shared" si="7"/>
        <v>0</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IF(MONTH(DATE(Jahr,11,8))=11,DATE(Jahr,11,8),"")</f>
        <v>45237</v>
      </c>
      <c r="B13" s="70">
        <f t="shared" si="0"/>
        <v>45237</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IF(MONTH(DATE(Jahr,11,9))=11,DATE(Jahr,11,9),"")</f>
        <v>45238</v>
      </c>
      <c r="B14" s="70">
        <f t="shared" si="0"/>
        <v>45238</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IF(MONTH(DATE(Jahr,11,10))=11,DATE(Jahr,11,10),"")</f>
        <v>45239</v>
      </c>
      <c r="B15" s="70">
        <f t="shared" si="0"/>
        <v>45239</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IF(MONTH(DATE(Jahr,11,11))=11,DATE(Jahr,11,11),"")</f>
        <v>45240</v>
      </c>
      <c r="B16" s="70">
        <f t="shared" si="0"/>
        <v>45240</v>
      </c>
      <c r="C16" s="71"/>
      <c r="D16" s="71"/>
      <c r="E16" s="72"/>
      <c r="F16" s="73"/>
      <c r="G16" s="74" t="str">
        <f t="shared" si="1"/>
        <v/>
      </c>
      <c r="H16" s="75">
        <f t="shared" si="2"/>
        <v>0.33333333333333331</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0.33333333333333331</v>
      </c>
      <c r="P16">
        <f t="shared" si="7"/>
        <v>0.33333333333333331</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IF(MONTH(DATE(Jahr,11,12))=11,DATE(Jahr,11,12),"")</f>
        <v>45241</v>
      </c>
      <c r="B17" s="70">
        <f t="shared" si="0"/>
        <v>45241</v>
      </c>
      <c r="C17" s="71"/>
      <c r="D17" s="71"/>
      <c r="E17" s="72"/>
      <c r="F17" s="73"/>
      <c r="G17" s="74" t="str">
        <f t="shared" si="1"/>
        <v/>
      </c>
      <c r="H17" s="75">
        <f t="shared" si="2"/>
        <v>0.33333333333333331</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0.33333333333333331</v>
      </c>
      <c r="P17">
        <f t="shared" si="7"/>
        <v>0.33333333333333331</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IF(MONTH(DATE(Jahr,11,13))=11,DATE(Jahr,11,13),"")</f>
        <v>45242</v>
      </c>
      <c r="B18" s="70">
        <f t="shared" si="0"/>
        <v>45242</v>
      </c>
      <c r="C18" s="71"/>
      <c r="D18" s="71"/>
      <c r="E18" s="72"/>
      <c r="F18" s="73"/>
      <c r="G18" s="74" t="str">
        <f t="shared" si="1"/>
        <v/>
      </c>
      <c r="H18" s="75">
        <f t="shared" si="2"/>
        <v>0</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v>
      </c>
      <c r="P18">
        <f t="shared" si="7"/>
        <v>0</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IF(MONTH(DATE(Jahr,11,14))=11,DATE(Jahr,11,14),"")</f>
        <v>45243</v>
      </c>
      <c r="B19" s="70">
        <f t="shared" si="0"/>
        <v>45243</v>
      </c>
      <c r="C19" s="71"/>
      <c r="D19" s="71"/>
      <c r="E19" s="72"/>
      <c r="F19" s="73"/>
      <c r="G19" s="74" t="str">
        <f t="shared" si="1"/>
        <v/>
      </c>
      <c r="H19" s="75">
        <f t="shared" si="2"/>
        <v>0</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v>
      </c>
      <c r="P19">
        <f t="shared" si="7"/>
        <v>0</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IF(MONTH(DATE(Jahr,11,15))=11,DATE(Jahr,11,15),"")</f>
        <v>45244</v>
      </c>
      <c r="B20" s="70">
        <f t="shared" si="0"/>
        <v>45244</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IF(MONTH(DATE(Jahr,11,16))=11,DATE(Jahr,11,16),"")</f>
        <v>45245</v>
      </c>
      <c r="B21" s="70">
        <f t="shared" si="0"/>
        <v>45245</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IF(MONTH(DATE(Jahr,11,17))=11,DATE(Jahr,11,17),"")</f>
        <v>45246</v>
      </c>
      <c r="B22" s="70">
        <f t="shared" si="0"/>
        <v>45246</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IF(MONTH(DATE(Jahr,11,18))=11,DATE(Jahr,11,18),"")</f>
        <v>45247</v>
      </c>
      <c r="B23" s="70">
        <f t="shared" si="0"/>
        <v>45247</v>
      </c>
      <c r="C23" s="71"/>
      <c r="D23" s="71"/>
      <c r="E23" s="72"/>
      <c r="F23" s="73"/>
      <c r="G23" s="74" t="str">
        <f t="shared" si="1"/>
        <v/>
      </c>
      <c r="H23" s="75">
        <f t="shared" si="2"/>
        <v>0.33333333333333331</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0.33333333333333331</v>
      </c>
      <c r="P23">
        <f t="shared" si="7"/>
        <v>0.33333333333333331</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IF(MONTH(DATE(Jahr,11,19))=11,DATE(Jahr,11,19),"")</f>
        <v>45248</v>
      </c>
      <c r="B24" s="70">
        <f t="shared" si="0"/>
        <v>45248</v>
      </c>
      <c r="C24" s="71"/>
      <c r="D24" s="71"/>
      <c r="E24" s="72"/>
      <c r="F24" s="73"/>
      <c r="G24" s="74" t="str">
        <f t="shared" si="1"/>
        <v/>
      </c>
      <c r="H24" s="75">
        <f t="shared" si="2"/>
        <v>0.33333333333333331</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0.33333333333333331</v>
      </c>
      <c r="P24">
        <f t="shared" si="7"/>
        <v>0.33333333333333331</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IF(MONTH(DATE(Jahr,11,20))=11,DATE(Jahr,11,20),"")</f>
        <v>45249</v>
      </c>
      <c r="B25" s="70">
        <f t="shared" si="0"/>
        <v>45249</v>
      </c>
      <c r="C25" s="71"/>
      <c r="D25" s="71"/>
      <c r="E25" s="72"/>
      <c r="F25" s="73"/>
      <c r="G25" s="74" t="str">
        <f t="shared" si="1"/>
        <v/>
      </c>
      <c r="H25" s="75">
        <f t="shared" si="2"/>
        <v>0</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v>
      </c>
      <c r="P25">
        <f t="shared" si="7"/>
        <v>0</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IF(MONTH(DATE(Jahr,11,21))=11,DATE(Jahr,11,21),"")</f>
        <v>45250</v>
      </c>
      <c r="B26" s="70">
        <f t="shared" si="0"/>
        <v>45250</v>
      </c>
      <c r="C26" s="71"/>
      <c r="D26" s="71"/>
      <c r="E26" s="72"/>
      <c r="F26" s="73"/>
      <c r="G26" s="74" t="str">
        <f t="shared" si="1"/>
        <v/>
      </c>
      <c r="H26" s="75">
        <f t="shared" si="2"/>
        <v>0</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v>
      </c>
      <c r="P26">
        <f t="shared" si="7"/>
        <v>0</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IF(MONTH(DATE(Jahr,11,22))=11,DATE(Jahr,11,22),"")</f>
        <v>45251</v>
      </c>
      <c r="B27" s="70">
        <f t="shared" si="0"/>
        <v>45251</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IF(MONTH(DATE(Jahr,11,23))=11,DATE(Jahr,11,23),"")</f>
        <v>45252</v>
      </c>
      <c r="B28" s="70">
        <f t="shared" si="0"/>
        <v>45252</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IF(MONTH(DATE(Jahr,11,24))=11,DATE(Jahr,11,24),"")</f>
        <v>45253</v>
      </c>
      <c r="B29" s="70">
        <f t="shared" si="0"/>
        <v>45253</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IF(MONTH(DATE(Jahr,11,25))=11,DATE(Jahr,11,25),"")</f>
        <v>45254</v>
      </c>
      <c r="B30" s="70">
        <f t="shared" si="0"/>
        <v>45254</v>
      </c>
      <c r="C30" s="71"/>
      <c r="D30" s="71"/>
      <c r="E30" s="72"/>
      <c r="F30" s="73"/>
      <c r="G30" s="74" t="str">
        <f t="shared" si="1"/>
        <v/>
      </c>
      <c r="H30" s="75">
        <f t="shared" si="2"/>
        <v>0.33333333333333331</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
      </c>
      <c r="L30" s="79"/>
      <c r="N30">
        <f t="shared" si="5"/>
        <v>0</v>
      </c>
      <c r="O30">
        <f t="shared" si="6"/>
        <v>0.33333333333333331</v>
      </c>
      <c r="P30">
        <f t="shared" si="7"/>
        <v>0.33333333333333331</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IF(MONTH(DATE(Jahr,11,26))=11,DATE(Jahr,11,26),"")</f>
        <v>45255</v>
      </c>
      <c r="B31" s="70">
        <f t="shared" si="0"/>
        <v>45255</v>
      </c>
      <c r="C31" s="71"/>
      <c r="D31" s="71"/>
      <c r="E31" s="72"/>
      <c r="F31" s="73"/>
      <c r="G31" s="74" t="str">
        <f t="shared" si="1"/>
        <v/>
      </c>
      <c r="H31" s="75">
        <f t="shared" si="2"/>
        <v>0.33333333333333331</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
      </c>
      <c r="L31" s="79"/>
      <c r="N31">
        <f t="shared" si="5"/>
        <v>0</v>
      </c>
      <c r="O31">
        <f t="shared" si="6"/>
        <v>0.33333333333333331</v>
      </c>
      <c r="P31">
        <f t="shared" si="7"/>
        <v>0.33333333333333331</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IF(MONTH(DATE(Jahr,11,27))=11,DATE(Jahr,11,27),"")</f>
        <v>45256</v>
      </c>
      <c r="B32" s="70">
        <f t="shared" si="0"/>
        <v>45256</v>
      </c>
      <c r="C32" s="71"/>
      <c r="D32" s="71"/>
      <c r="E32" s="72"/>
      <c r="F32" s="73"/>
      <c r="G32" s="74" t="str">
        <f t="shared" si="1"/>
        <v/>
      </c>
      <c r="H32" s="75">
        <f t="shared" si="2"/>
        <v>0</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v>
      </c>
      <c r="P32">
        <f t="shared" si="7"/>
        <v>0</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IF(MONTH(DATE(Jahr,11,28))=11,DATE(Jahr,11,28),"")</f>
        <v>45257</v>
      </c>
      <c r="B33" s="70">
        <f t="shared" si="0"/>
        <v>45257</v>
      </c>
      <c r="C33" s="71"/>
      <c r="D33" s="71"/>
      <c r="E33" s="72"/>
      <c r="F33" s="73"/>
      <c r="G33" s="74" t="str">
        <f t="shared" si="1"/>
        <v/>
      </c>
      <c r="H33" s="75">
        <f t="shared" si="2"/>
        <v>0</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v>
      </c>
      <c r="P33">
        <f t="shared" si="7"/>
        <v>0</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IF(MONTH(DATE(Jahr,11,29))=11,DATE(Jahr,11,29),"")</f>
        <v>45258</v>
      </c>
      <c r="B34" s="70">
        <f t="shared" si="0"/>
        <v>45258</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IF(MONTH(DATE(Jahr,11,30))=11,DATE(Jahr,11,30),"")</f>
        <v>45259</v>
      </c>
      <c r="B35" s="70">
        <f t="shared" si="0"/>
        <v>45259</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t="str">
        <f>IF(MONTH(DATE(Jahr,11,31))=11,DATE(Jahr,11,31),"")</f>
        <v/>
      </c>
      <c r="B36" s="70" t="str">
        <f t="shared" si="0"/>
        <v/>
      </c>
      <c r="C36" s="71"/>
      <c r="D36" s="71"/>
      <c r="E36" s="72"/>
      <c r="F36" s="73"/>
      <c r="G36" s="74" t="str">
        <f t="shared" si="1"/>
        <v/>
      </c>
      <c r="H36" s="75" t="str">
        <f t="shared" si="2"/>
        <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v>
      </c>
      <c r="P36">
        <f t="shared" si="7"/>
        <v>0</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6.9999999999999973</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6.9999999999999973</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22" priority="8" stopIfTrue="1">
      <formula>$A6=""</formula>
    </cfRule>
    <cfRule type="expression" dxfId="21" priority="9" stopIfTrue="1">
      <formula>$A6&lt;N(Erfassung_ab)</formula>
    </cfRule>
    <cfRule type="expression" dxfId="20" priority="10">
      <formula>$N6=1</formula>
    </cfRule>
    <cfRule type="expression" dxfId="19" priority="11">
      <formula>$O6=0</formula>
    </cfRule>
  </conditionalFormatting>
  <conditionalFormatting sqref="F6:F36">
    <cfRule type="expression" dxfId="18" priority="1" stopIfTrue="1">
      <formula>$T6="U"</formula>
    </cfRule>
    <cfRule type="expression" dxfId="17" priority="2" stopIfTrue="1">
      <formula>$T6="HU"</formula>
    </cfRule>
    <cfRule type="expression" dxfId="16" priority="3" stopIfTrue="1">
      <formula>$T6="K"</formula>
    </cfRule>
    <cfRule type="expression" dxfId="15" priority="4" stopIfTrue="1">
      <formula>$T6="ZA"</formula>
    </cfRule>
    <cfRule type="expression" dxfId="14" priority="5" stopIfTrue="1">
      <formula>$T6="F"</formula>
    </cfRule>
  </conditionalFormatting>
  <conditionalFormatting sqref="K6:K36">
    <cfRule type="expression" dxfId="13" priority="6">
      <formula>$AC6=1</formula>
    </cfRule>
    <cfRule type="expression" dxfId="12" priority="7">
      <formula>AND($AC6=0,$N6=0,$K6&lt;&gt;"")</formula>
    </cfRule>
  </conditionalFormatting>
  <dataValidations count="3">
    <dataValidation type="time" allowBlank="1" showErrorMessage="1" errorTitle="Uhrzeit" error="Bitte eine Uhrzeit mit Doppelpunkt eingeben, zum Beispiel 8:00 oder 16:30." sqref="C6:D36" xr:uid="{00000000-0002-0000-0D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D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D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50"/>
  <sheetViews>
    <sheetView showGridLines="0" workbookViewId="0">
      <pane ySplit="5" topLeftCell="A6" activePane="bottomLeft" state="frozen"/>
      <selection pane="bottomLeft"/>
    </sheetView>
  </sheetViews>
  <sheetFormatPr baseColWidth="10" defaultColWidth="9.140625" defaultRowHeight="15" outlineLevelCol="1" x14ac:dyDescent="0.25"/>
  <cols>
    <col min="1" max="1" width="7.140625" customWidth="1"/>
    <col min="2" max="2" width="5" customWidth="1"/>
    <col min="3" max="4" width="7.140625" customWidth="1"/>
    <col min="5" max="5" width="6.5703125" customWidth="1"/>
    <col min="6" max="6" width="5.5703125" customWidth="1"/>
    <col min="7" max="7" width="9.42578125" customWidth="1"/>
    <col min="8" max="8" width="7.42578125" customWidth="1"/>
    <col min="9" max="9" width="8.85546875" customWidth="1"/>
    <col min="10" max="10" width="9.140625" customWidth="1"/>
    <col min="11" max="11" width="29" customWidth="1"/>
    <col min="12" max="12" width="15" customWidth="1"/>
    <col min="13" max="13" width="2" customWidth="1"/>
    <col min="14" max="29" width="13" hidden="1" customWidth="1" outlineLevel="1"/>
  </cols>
  <sheetData>
    <row r="1" spans="1:29" ht="30" customHeight="1" x14ac:dyDescent="0.35">
      <c r="A1" s="118" t="str">
        <f>"Stundenzettel Dezember "&amp;Jahr</f>
        <v>Stundenzettel Dezember 2027</v>
      </c>
      <c r="B1" s="106"/>
      <c r="C1" s="106"/>
      <c r="D1" s="106"/>
      <c r="E1" s="106"/>
      <c r="F1" s="106"/>
      <c r="G1" s="106"/>
      <c r="H1" s="106"/>
      <c r="I1" s="113" t="str">
        <f>IF(Firma="","",Firma)</f>
        <v/>
      </c>
      <c r="J1" s="106"/>
      <c r="K1" s="106"/>
      <c r="L1" s="106"/>
    </row>
    <row r="2" spans="1:29" ht="18" customHeight="1" x14ac:dyDescent="0.25">
      <c r="A2" s="63" t="s">
        <v>132</v>
      </c>
      <c r="B2" s="122" t="str">
        <f>IF(Name="","",Name)</f>
        <v/>
      </c>
      <c r="C2" s="123"/>
      <c r="D2" s="123"/>
      <c r="E2" s="123"/>
      <c r="F2" s="120" t="s">
        <v>133</v>
      </c>
      <c r="G2" s="106"/>
      <c r="H2" s="122" t="str">
        <f>IF(Personalnummer="","",Personalnummer)</f>
        <v/>
      </c>
      <c r="I2" s="123"/>
      <c r="J2" s="64" t="s">
        <v>134</v>
      </c>
      <c r="K2" s="122" t="str">
        <f>IF(Abteilung="","",Abteilung)</f>
        <v/>
      </c>
      <c r="L2" s="123"/>
    </row>
    <row r="3" spans="1:29" ht="18" customHeight="1" x14ac:dyDescent="0.25">
      <c r="A3" s="63" t="s">
        <v>135</v>
      </c>
      <c r="B3" s="122" t="str">
        <f>Bundesland</f>
        <v>Nordrhein-Westfalen</v>
      </c>
      <c r="C3" s="123"/>
      <c r="D3" s="123"/>
      <c r="E3" s="123"/>
      <c r="F3" s="120" t="s">
        <v>136</v>
      </c>
      <c r="G3" s="106"/>
      <c r="H3" s="126">
        <f>Wochenstunden/24</f>
        <v>1.6666666666666667</v>
      </c>
      <c r="I3" s="123"/>
      <c r="J3" s="64" t="s">
        <v>137</v>
      </c>
      <c r="K3" s="65">
        <f ca="1">Nov!X36</f>
        <v>0</v>
      </c>
    </row>
    <row r="4" spans="1:29" ht="6" customHeight="1" x14ac:dyDescent="0.25"/>
    <row r="5" spans="1:29" ht="20.100000000000001" customHeight="1" x14ac:dyDescent="0.25">
      <c r="A5" s="66" t="s">
        <v>138</v>
      </c>
      <c r="B5" s="66" t="s">
        <v>139</v>
      </c>
      <c r="C5" s="66" t="s">
        <v>79</v>
      </c>
      <c r="D5" s="66" t="s">
        <v>80</v>
      </c>
      <c r="E5" s="66" t="s">
        <v>81</v>
      </c>
      <c r="F5" s="66" t="s">
        <v>140</v>
      </c>
      <c r="G5" s="66" t="s">
        <v>82</v>
      </c>
      <c r="H5" s="66" t="s">
        <v>141</v>
      </c>
      <c r="I5" s="66" t="s">
        <v>107</v>
      </c>
      <c r="J5" s="66" t="s">
        <v>108</v>
      </c>
      <c r="K5" s="67" t="s">
        <v>142</v>
      </c>
      <c r="L5" s="67" t="s">
        <v>143</v>
      </c>
      <c r="N5" s="68" t="s">
        <v>144</v>
      </c>
      <c r="O5" s="68" t="s">
        <v>145</v>
      </c>
      <c r="P5" s="68" t="s">
        <v>141</v>
      </c>
      <c r="Q5" s="68" t="s">
        <v>146</v>
      </c>
      <c r="R5" s="68" t="s">
        <v>147</v>
      </c>
      <c r="S5" s="68" t="s">
        <v>148</v>
      </c>
      <c r="T5" s="68" t="s">
        <v>66</v>
      </c>
      <c r="U5" s="68" t="s">
        <v>149</v>
      </c>
      <c r="V5" s="68" t="s">
        <v>150</v>
      </c>
      <c r="W5" s="68" t="s">
        <v>107</v>
      </c>
      <c r="X5" s="68" t="s">
        <v>108</v>
      </c>
      <c r="Y5" s="68" t="s">
        <v>151</v>
      </c>
      <c r="Z5" s="68" t="s">
        <v>152</v>
      </c>
      <c r="AA5" s="68" t="s">
        <v>153</v>
      </c>
      <c r="AB5" s="68" t="s">
        <v>154</v>
      </c>
      <c r="AC5" s="68" t="s">
        <v>155</v>
      </c>
    </row>
    <row r="6" spans="1:29" ht="18" customHeight="1" x14ac:dyDescent="0.25">
      <c r="A6" s="69">
        <f>IF(MONTH(DATE(Jahr,12,1))=12,DATE(Jahr,12,1),"")</f>
        <v>45260</v>
      </c>
      <c r="B6" s="70">
        <f t="shared" ref="B6:B36" si="0">IF(A6="","",A6)</f>
        <v>45260</v>
      </c>
      <c r="C6" s="71"/>
      <c r="D6" s="71"/>
      <c r="E6" s="72"/>
      <c r="F6" s="73"/>
      <c r="G6" s="74" t="str">
        <f t="shared" ref="G6:G36" si="1">IF(AND(ISNUMBER(C6),ISNUMBER(D6)),S6/1440,"")</f>
        <v/>
      </c>
      <c r="H6" s="75">
        <f t="shared" ref="H6:H36" si="2">IF(A6="","",P6)</f>
        <v>0.33333333333333331</v>
      </c>
      <c r="I6" s="76" t="str">
        <f t="shared" ref="I6:I36" ca="1" si="3">IF(V6=1,W6,"")</f>
        <v/>
      </c>
      <c r="J6" s="77" t="str">
        <f t="shared" ref="J6:J36" ca="1" si="4">IF(V6=1,X6,"")</f>
        <v/>
      </c>
      <c r="K6" s="78" t="str">
        <f ca="1">IF(A6="","",MID(IF(N6=1,", "&amp;INDEX(Feiertage_Namen,MATCH(A6,Feiertage_aktiv,0)),"")&amp;IF(AND(ISNUMBER(C6),NOT(ISNUMBER(D6))),", Ende fehlt","")&amp;IF(AND(ISNUMBER(D6),NOT(ISNUMBER(C6))),", Beginn fehlt","")&amp;IF(AND(S6&gt;540,R6&lt;45),", Pause unter 45 Min.",IF(AND(S6&gt;360,R6&lt;30),", Pause unter 30 Min.",""))&amp;IF(S6&gt;600,", über 10 Std.","")&amp;IF(AND(ISNUMBER(AB6),N(AB6)&lt;660),", Ruhezeit unter 11 Std.","")&amp;IF(AND(Q6&gt;0,R6&gt;=Q6),", Pause zu lang","")&amp;IF(AND(ISNUMBER(C6),ISNUMBER(D6),Q6=0),", Beginn gleich Ende","")&amp;IF(AND(A6&lt;TODAY(),P6&gt;0,C6="",D6="",F6=""),", Eintrag fehlt","")&amp;IF(AND(T6="HU",A6&lt;TODAY(),P6&gt;0,C6="",D6=""),", HU ohne Arbeitszeit","")&amp;IF(AND(T6&lt;&gt;"",ISNA(MATCH(T6,{"U","HU","K","ZA","F"},0))),", Kürzel unbekannt",""),3,200))</f>
        <v/>
      </c>
      <c r="L6" s="79"/>
      <c r="N6">
        <f t="shared" ref="N6:N36" si="5">IF(A6="",0,IF(COUNTIF(Feiertage_aktiv,A6)&gt;0,1,0))</f>
        <v>0</v>
      </c>
      <c r="O6">
        <f t="shared" ref="O6:O36" si="6">IF(A6="",0,INDEX(Tagessoll,WEEKDAY(A6,2)))</f>
        <v>0.33333333333333331</v>
      </c>
      <c r="P6">
        <f t="shared" ref="P6:P36" si="7">IF(OR(N6=1,T6="F",A6&lt;N(Erfassung_ab)),0,O6)</f>
        <v>0.33333333333333331</v>
      </c>
      <c r="Q6">
        <f t="shared" ref="Q6:Q36" si="8">IF(AND(ISNUMBER(C6),ISNUMBER(D6)),ROUND(MOD(D6-C6,1)*1440,0),0)</f>
        <v>0</v>
      </c>
      <c r="R6">
        <f t="shared" ref="R6:R36" si="9">IF(ISNUMBER(E6),ROUND(E6*1440,0),0)</f>
        <v>0</v>
      </c>
      <c r="S6">
        <f t="shared" ref="S6:S36" si="10">MAX(0,Q6-R6)</f>
        <v>0</v>
      </c>
      <c r="T6" t="str">
        <f t="shared" ref="T6:T36" si="11">UPPER(TRIM(F6))</f>
        <v/>
      </c>
      <c r="U6" s="80">
        <f t="shared" ref="U6:U36" si="12">IF(OR(T6="U",T6="K"),MAX(0,P6-S6/1440),IF(T6="HU",P6/2,0))</f>
        <v>0</v>
      </c>
      <c r="V6">
        <f t="shared" ref="V6:V36" ca="1" si="13">IF(A6="",0,IF(OR(C6&lt;&gt;"",D6&lt;&gt;"",F6&lt;&gt;""),1,IF(AND(A6&lt;TODAY(),P6&gt;0),1,0)))</f>
        <v>0</v>
      </c>
      <c r="W6" s="80">
        <f t="shared" ref="W6:W36" ca="1" si="14">IF(V6=1,ROUND((S6/1440+U6-P6)*1440,0)/1440,0)</f>
        <v>0</v>
      </c>
      <c r="X6" s="80">
        <f ca="1">K3+W6</f>
        <v>0</v>
      </c>
      <c r="Y6" s="80" t="str">
        <f t="shared" ref="Y6:Y36" si="15">IF(AND(A6&lt;&gt;"",ISNUMBER(C6),ISNUMBER(D6)),A6+C6,"")</f>
        <v/>
      </c>
      <c r="Z6" s="80" t="str">
        <f t="shared" ref="Z6:Z36" si="16">IF(Y6="","",Y6+Q6/1440)</f>
        <v/>
      </c>
      <c r="AA6" s="80">
        <f>MAX(Nov!AA36,N(Z6))</f>
        <v>0</v>
      </c>
      <c r="AB6" t="str">
        <f>IF(Y6="","",IF(Nov!AA36&gt;0,ROUND((Y6-Nov!AA36)*1440,0),""))</f>
        <v/>
      </c>
      <c r="AC6">
        <f t="shared" ref="AC6:AC36" si="17">IF(OR(AND(S6&gt;360,R6&lt;30),AND(S6&gt;540,R6&lt;45),S6&gt;600,AND(ISNUMBER(AB6),N(AB6)&lt;660)),1,0)</f>
        <v>0</v>
      </c>
    </row>
    <row r="7" spans="1:29" ht="18" customHeight="1" x14ac:dyDescent="0.25">
      <c r="A7" s="69">
        <f>IF(MONTH(DATE(Jahr,12,2))=12,DATE(Jahr,12,2),"")</f>
        <v>45261</v>
      </c>
      <c r="B7" s="70">
        <f t="shared" si="0"/>
        <v>45261</v>
      </c>
      <c r="C7" s="71"/>
      <c r="D7" s="71"/>
      <c r="E7" s="72"/>
      <c r="F7" s="73"/>
      <c r="G7" s="74" t="str">
        <f t="shared" si="1"/>
        <v/>
      </c>
      <c r="H7" s="75">
        <f t="shared" si="2"/>
        <v>0.33333333333333331</v>
      </c>
      <c r="I7" s="76" t="str">
        <f t="shared" ca="1" si="3"/>
        <v/>
      </c>
      <c r="J7" s="77" t="str">
        <f t="shared" ca="1" si="4"/>
        <v/>
      </c>
      <c r="K7" s="78" t="str">
        <f ca="1">IF(A7="","",MID(IF(N7=1,", "&amp;INDEX(Feiertage_Namen,MATCH(A7,Feiertage_aktiv,0)),"")&amp;IF(AND(ISNUMBER(C7),NOT(ISNUMBER(D7))),", Ende fehlt","")&amp;IF(AND(ISNUMBER(D7),NOT(ISNUMBER(C7))),", Beginn fehlt","")&amp;IF(AND(S7&gt;540,R7&lt;45),", Pause unter 45 Min.",IF(AND(S7&gt;360,R7&lt;30),", Pause unter 30 Min.",""))&amp;IF(S7&gt;600,", über 10 Std.","")&amp;IF(AND(ISNUMBER(AB7),N(AB7)&lt;660),", Ruhezeit unter 11 Std.","")&amp;IF(AND(Q7&gt;0,R7&gt;=Q7),", Pause zu lang","")&amp;IF(AND(ISNUMBER(C7),ISNUMBER(D7),Q7=0),", Beginn gleich Ende","")&amp;IF(AND(A7&lt;TODAY(),P7&gt;0,C7="",D7="",F7=""),", Eintrag fehlt","")&amp;IF(AND(T7="HU",A7&lt;TODAY(),P7&gt;0,C7="",D7=""),", HU ohne Arbeitszeit","")&amp;IF(AND(T7&lt;&gt;"",ISNA(MATCH(T7,{"U","HU","K","ZA","F"},0))),", Kürzel unbekannt",""),3,200))</f>
        <v/>
      </c>
      <c r="L7" s="79"/>
      <c r="N7">
        <f t="shared" si="5"/>
        <v>0</v>
      </c>
      <c r="O7">
        <f t="shared" si="6"/>
        <v>0.33333333333333331</v>
      </c>
      <c r="P7">
        <f t="shared" si="7"/>
        <v>0.33333333333333331</v>
      </c>
      <c r="Q7">
        <f t="shared" si="8"/>
        <v>0</v>
      </c>
      <c r="R7">
        <f t="shared" si="9"/>
        <v>0</v>
      </c>
      <c r="S7">
        <f t="shared" si="10"/>
        <v>0</v>
      </c>
      <c r="T7" t="str">
        <f t="shared" si="11"/>
        <v/>
      </c>
      <c r="U7" s="80">
        <f t="shared" si="12"/>
        <v>0</v>
      </c>
      <c r="V7">
        <f t="shared" ca="1" si="13"/>
        <v>0</v>
      </c>
      <c r="W7" s="80">
        <f t="shared" ca="1" si="14"/>
        <v>0</v>
      </c>
      <c r="X7" s="80">
        <f t="shared" ref="X7:X36" ca="1" si="18">X6+W7</f>
        <v>0</v>
      </c>
      <c r="Y7" s="80" t="str">
        <f t="shared" si="15"/>
        <v/>
      </c>
      <c r="Z7" s="80" t="str">
        <f t="shared" si="16"/>
        <v/>
      </c>
      <c r="AA7" s="80">
        <f t="shared" ref="AA7:AA36" si="19">MAX(AA6,N(Z7))</f>
        <v>0</v>
      </c>
      <c r="AB7" t="str">
        <f t="shared" ref="AB7:AB36" si="20">IF(Y7="","",IF(AA6&gt;0,ROUND((Y7-AA6)*1440,0),""))</f>
        <v/>
      </c>
      <c r="AC7">
        <f t="shared" si="17"/>
        <v>0</v>
      </c>
    </row>
    <row r="8" spans="1:29" ht="18" customHeight="1" x14ac:dyDescent="0.25">
      <c r="A8" s="69">
        <f>IF(MONTH(DATE(Jahr,12,3))=12,DATE(Jahr,12,3),"")</f>
        <v>45262</v>
      </c>
      <c r="B8" s="70">
        <f t="shared" si="0"/>
        <v>45262</v>
      </c>
      <c r="C8" s="71"/>
      <c r="D8" s="71"/>
      <c r="E8" s="72"/>
      <c r="F8" s="73"/>
      <c r="G8" s="74" t="str">
        <f t="shared" si="1"/>
        <v/>
      </c>
      <c r="H8" s="75">
        <f t="shared" si="2"/>
        <v>0.33333333333333331</v>
      </c>
      <c r="I8" s="76" t="str">
        <f t="shared" ca="1" si="3"/>
        <v/>
      </c>
      <c r="J8" s="77" t="str">
        <f t="shared" ca="1" si="4"/>
        <v/>
      </c>
      <c r="K8" s="78" t="str">
        <f ca="1">IF(A8="","",MID(IF(N8=1,", "&amp;INDEX(Feiertage_Namen,MATCH(A8,Feiertage_aktiv,0)),"")&amp;IF(AND(ISNUMBER(C8),NOT(ISNUMBER(D8))),", Ende fehlt","")&amp;IF(AND(ISNUMBER(D8),NOT(ISNUMBER(C8))),", Beginn fehlt","")&amp;IF(AND(S8&gt;540,R8&lt;45),", Pause unter 45 Min.",IF(AND(S8&gt;360,R8&lt;30),", Pause unter 30 Min.",""))&amp;IF(S8&gt;600,", über 10 Std.","")&amp;IF(AND(ISNUMBER(AB8),N(AB8)&lt;660),", Ruhezeit unter 11 Std.","")&amp;IF(AND(Q8&gt;0,R8&gt;=Q8),", Pause zu lang","")&amp;IF(AND(ISNUMBER(C8),ISNUMBER(D8),Q8=0),", Beginn gleich Ende","")&amp;IF(AND(A8&lt;TODAY(),P8&gt;0,C8="",D8="",F8=""),", Eintrag fehlt","")&amp;IF(AND(T8="HU",A8&lt;TODAY(),P8&gt;0,C8="",D8=""),", HU ohne Arbeitszeit","")&amp;IF(AND(T8&lt;&gt;"",ISNA(MATCH(T8,{"U","HU","K","ZA","F"},0))),", Kürzel unbekannt",""),3,200))</f>
        <v/>
      </c>
      <c r="L8" s="79"/>
      <c r="N8">
        <f t="shared" si="5"/>
        <v>0</v>
      </c>
      <c r="O8">
        <f t="shared" si="6"/>
        <v>0.33333333333333331</v>
      </c>
      <c r="P8">
        <f t="shared" si="7"/>
        <v>0.33333333333333331</v>
      </c>
      <c r="Q8">
        <f t="shared" si="8"/>
        <v>0</v>
      </c>
      <c r="R8">
        <f t="shared" si="9"/>
        <v>0</v>
      </c>
      <c r="S8">
        <f t="shared" si="10"/>
        <v>0</v>
      </c>
      <c r="T8" t="str">
        <f t="shared" si="11"/>
        <v/>
      </c>
      <c r="U8" s="80">
        <f t="shared" si="12"/>
        <v>0</v>
      </c>
      <c r="V8">
        <f t="shared" ca="1" si="13"/>
        <v>0</v>
      </c>
      <c r="W8" s="80">
        <f t="shared" ca="1" si="14"/>
        <v>0</v>
      </c>
      <c r="X8" s="80">
        <f t="shared" ca="1" si="18"/>
        <v>0</v>
      </c>
      <c r="Y8" s="80" t="str">
        <f t="shared" si="15"/>
        <v/>
      </c>
      <c r="Z8" s="80" t="str">
        <f t="shared" si="16"/>
        <v/>
      </c>
      <c r="AA8" s="80">
        <f t="shared" si="19"/>
        <v>0</v>
      </c>
      <c r="AB8" t="str">
        <f t="shared" si="20"/>
        <v/>
      </c>
      <c r="AC8">
        <f t="shared" si="17"/>
        <v>0</v>
      </c>
    </row>
    <row r="9" spans="1:29" ht="18" customHeight="1" x14ac:dyDescent="0.25">
      <c r="A9" s="69">
        <f>IF(MONTH(DATE(Jahr,12,4))=12,DATE(Jahr,12,4),"")</f>
        <v>45263</v>
      </c>
      <c r="B9" s="70">
        <f t="shared" si="0"/>
        <v>45263</v>
      </c>
      <c r="C9" s="71"/>
      <c r="D9" s="71"/>
      <c r="E9" s="72"/>
      <c r="F9" s="73"/>
      <c r="G9" s="74" t="str">
        <f t="shared" si="1"/>
        <v/>
      </c>
      <c r="H9" s="75">
        <f t="shared" si="2"/>
        <v>0</v>
      </c>
      <c r="I9" s="76" t="str">
        <f t="shared" ca="1" si="3"/>
        <v/>
      </c>
      <c r="J9" s="77" t="str">
        <f t="shared" ca="1" si="4"/>
        <v/>
      </c>
      <c r="K9" s="78" t="str">
        <f ca="1">IF(A9="","",MID(IF(N9=1,", "&amp;INDEX(Feiertage_Namen,MATCH(A9,Feiertage_aktiv,0)),"")&amp;IF(AND(ISNUMBER(C9),NOT(ISNUMBER(D9))),", Ende fehlt","")&amp;IF(AND(ISNUMBER(D9),NOT(ISNUMBER(C9))),", Beginn fehlt","")&amp;IF(AND(S9&gt;540,R9&lt;45),", Pause unter 45 Min.",IF(AND(S9&gt;360,R9&lt;30),", Pause unter 30 Min.",""))&amp;IF(S9&gt;600,", über 10 Std.","")&amp;IF(AND(ISNUMBER(AB9),N(AB9)&lt;660),", Ruhezeit unter 11 Std.","")&amp;IF(AND(Q9&gt;0,R9&gt;=Q9),", Pause zu lang","")&amp;IF(AND(ISNUMBER(C9),ISNUMBER(D9),Q9=0),", Beginn gleich Ende","")&amp;IF(AND(A9&lt;TODAY(),P9&gt;0,C9="",D9="",F9=""),", Eintrag fehlt","")&amp;IF(AND(T9="HU",A9&lt;TODAY(),P9&gt;0,C9="",D9=""),", HU ohne Arbeitszeit","")&amp;IF(AND(T9&lt;&gt;"",ISNA(MATCH(T9,{"U","HU","K","ZA","F"},0))),", Kürzel unbekannt",""),3,200))</f>
        <v/>
      </c>
      <c r="L9" s="79"/>
      <c r="N9">
        <f t="shared" si="5"/>
        <v>0</v>
      </c>
      <c r="O9">
        <f t="shared" si="6"/>
        <v>0</v>
      </c>
      <c r="P9">
        <f t="shared" si="7"/>
        <v>0</v>
      </c>
      <c r="Q9">
        <f t="shared" si="8"/>
        <v>0</v>
      </c>
      <c r="R9">
        <f t="shared" si="9"/>
        <v>0</v>
      </c>
      <c r="S9">
        <f t="shared" si="10"/>
        <v>0</v>
      </c>
      <c r="T9" t="str">
        <f t="shared" si="11"/>
        <v/>
      </c>
      <c r="U9" s="80">
        <f t="shared" si="12"/>
        <v>0</v>
      </c>
      <c r="V9">
        <f t="shared" ca="1" si="13"/>
        <v>0</v>
      </c>
      <c r="W9" s="80">
        <f t="shared" ca="1" si="14"/>
        <v>0</v>
      </c>
      <c r="X9" s="80">
        <f t="shared" ca="1" si="18"/>
        <v>0</v>
      </c>
      <c r="Y9" s="80" t="str">
        <f t="shared" si="15"/>
        <v/>
      </c>
      <c r="Z9" s="80" t="str">
        <f t="shared" si="16"/>
        <v/>
      </c>
      <c r="AA9" s="80">
        <f t="shared" si="19"/>
        <v>0</v>
      </c>
      <c r="AB9" t="str">
        <f t="shared" si="20"/>
        <v/>
      </c>
      <c r="AC9">
        <f t="shared" si="17"/>
        <v>0</v>
      </c>
    </row>
    <row r="10" spans="1:29" ht="18" customHeight="1" x14ac:dyDescent="0.25">
      <c r="A10" s="69">
        <f>IF(MONTH(DATE(Jahr,12,5))=12,DATE(Jahr,12,5),"")</f>
        <v>45264</v>
      </c>
      <c r="B10" s="70">
        <f t="shared" si="0"/>
        <v>45264</v>
      </c>
      <c r="C10" s="71"/>
      <c r="D10" s="71"/>
      <c r="E10" s="72"/>
      <c r="F10" s="73"/>
      <c r="G10" s="74" t="str">
        <f t="shared" si="1"/>
        <v/>
      </c>
      <c r="H10" s="75">
        <f t="shared" si="2"/>
        <v>0</v>
      </c>
      <c r="I10" s="76" t="str">
        <f t="shared" ca="1" si="3"/>
        <v/>
      </c>
      <c r="J10" s="77" t="str">
        <f t="shared" ca="1" si="4"/>
        <v/>
      </c>
      <c r="K10" s="78" t="str">
        <f ca="1">IF(A10="","",MID(IF(N10=1,", "&amp;INDEX(Feiertage_Namen,MATCH(A10,Feiertage_aktiv,0)),"")&amp;IF(AND(ISNUMBER(C10),NOT(ISNUMBER(D10))),", Ende fehlt","")&amp;IF(AND(ISNUMBER(D10),NOT(ISNUMBER(C10))),", Beginn fehlt","")&amp;IF(AND(S10&gt;540,R10&lt;45),", Pause unter 45 Min.",IF(AND(S10&gt;360,R10&lt;30),", Pause unter 30 Min.",""))&amp;IF(S10&gt;600,", über 10 Std.","")&amp;IF(AND(ISNUMBER(AB10),N(AB10)&lt;660),", Ruhezeit unter 11 Std.","")&amp;IF(AND(Q10&gt;0,R10&gt;=Q10),", Pause zu lang","")&amp;IF(AND(ISNUMBER(C10),ISNUMBER(D10),Q10=0),", Beginn gleich Ende","")&amp;IF(AND(A10&lt;TODAY(),P10&gt;0,C10="",D10="",F10=""),", Eintrag fehlt","")&amp;IF(AND(T10="HU",A10&lt;TODAY(),P10&gt;0,C10="",D10=""),", HU ohne Arbeitszeit","")&amp;IF(AND(T10&lt;&gt;"",ISNA(MATCH(T10,{"U","HU","K","ZA","F"},0))),", Kürzel unbekannt",""),3,200))</f>
        <v/>
      </c>
      <c r="L10" s="79"/>
      <c r="N10">
        <f t="shared" si="5"/>
        <v>0</v>
      </c>
      <c r="O10">
        <f t="shared" si="6"/>
        <v>0</v>
      </c>
      <c r="P10">
        <f t="shared" si="7"/>
        <v>0</v>
      </c>
      <c r="Q10">
        <f t="shared" si="8"/>
        <v>0</v>
      </c>
      <c r="R10">
        <f t="shared" si="9"/>
        <v>0</v>
      </c>
      <c r="S10">
        <f t="shared" si="10"/>
        <v>0</v>
      </c>
      <c r="T10" t="str">
        <f t="shared" si="11"/>
        <v/>
      </c>
      <c r="U10" s="80">
        <f t="shared" si="12"/>
        <v>0</v>
      </c>
      <c r="V10">
        <f t="shared" ca="1" si="13"/>
        <v>0</v>
      </c>
      <c r="W10" s="80">
        <f t="shared" ca="1" si="14"/>
        <v>0</v>
      </c>
      <c r="X10" s="80">
        <f t="shared" ca="1" si="18"/>
        <v>0</v>
      </c>
      <c r="Y10" s="80" t="str">
        <f t="shared" si="15"/>
        <v/>
      </c>
      <c r="Z10" s="80" t="str">
        <f t="shared" si="16"/>
        <v/>
      </c>
      <c r="AA10" s="80">
        <f t="shared" si="19"/>
        <v>0</v>
      </c>
      <c r="AB10" t="str">
        <f t="shared" si="20"/>
        <v/>
      </c>
      <c r="AC10">
        <f t="shared" si="17"/>
        <v>0</v>
      </c>
    </row>
    <row r="11" spans="1:29" ht="18" customHeight="1" x14ac:dyDescent="0.25">
      <c r="A11" s="69">
        <f>IF(MONTH(DATE(Jahr,12,6))=12,DATE(Jahr,12,6),"")</f>
        <v>45265</v>
      </c>
      <c r="B11" s="70">
        <f t="shared" si="0"/>
        <v>45265</v>
      </c>
      <c r="C11" s="71"/>
      <c r="D11" s="71"/>
      <c r="E11" s="72"/>
      <c r="F11" s="73"/>
      <c r="G11" s="74" t="str">
        <f t="shared" si="1"/>
        <v/>
      </c>
      <c r="H11" s="75">
        <f t="shared" si="2"/>
        <v>0.33333333333333331</v>
      </c>
      <c r="I11" s="76" t="str">
        <f t="shared" ca="1" si="3"/>
        <v/>
      </c>
      <c r="J11" s="77" t="str">
        <f t="shared" ca="1" si="4"/>
        <v/>
      </c>
      <c r="K11" s="78" t="str">
        <f ca="1">IF(A11="","",MID(IF(N11=1,", "&amp;INDEX(Feiertage_Namen,MATCH(A11,Feiertage_aktiv,0)),"")&amp;IF(AND(ISNUMBER(C11),NOT(ISNUMBER(D11))),", Ende fehlt","")&amp;IF(AND(ISNUMBER(D11),NOT(ISNUMBER(C11))),", Beginn fehlt","")&amp;IF(AND(S11&gt;540,R11&lt;45),", Pause unter 45 Min.",IF(AND(S11&gt;360,R11&lt;30),", Pause unter 30 Min.",""))&amp;IF(S11&gt;600,", über 10 Std.","")&amp;IF(AND(ISNUMBER(AB11),N(AB11)&lt;660),", Ruhezeit unter 11 Std.","")&amp;IF(AND(Q11&gt;0,R11&gt;=Q11),", Pause zu lang","")&amp;IF(AND(ISNUMBER(C11),ISNUMBER(D11),Q11=0),", Beginn gleich Ende","")&amp;IF(AND(A11&lt;TODAY(),P11&gt;0,C11="",D11="",F11=""),", Eintrag fehlt","")&amp;IF(AND(T11="HU",A11&lt;TODAY(),P11&gt;0,C11="",D11=""),", HU ohne Arbeitszeit","")&amp;IF(AND(T11&lt;&gt;"",ISNA(MATCH(T11,{"U","HU","K","ZA","F"},0))),", Kürzel unbekannt",""),3,200))</f>
        <v/>
      </c>
      <c r="L11" s="79"/>
      <c r="N11">
        <f t="shared" si="5"/>
        <v>0</v>
      </c>
      <c r="O11">
        <f t="shared" si="6"/>
        <v>0.33333333333333331</v>
      </c>
      <c r="P11">
        <f t="shared" si="7"/>
        <v>0.33333333333333331</v>
      </c>
      <c r="Q11">
        <f t="shared" si="8"/>
        <v>0</v>
      </c>
      <c r="R11">
        <f t="shared" si="9"/>
        <v>0</v>
      </c>
      <c r="S11">
        <f t="shared" si="10"/>
        <v>0</v>
      </c>
      <c r="T11" t="str">
        <f t="shared" si="11"/>
        <v/>
      </c>
      <c r="U11" s="80">
        <f t="shared" si="12"/>
        <v>0</v>
      </c>
      <c r="V11">
        <f t="shared" ca="1" si="13"/>
        <v>0</v>
      </c>
      <c r="W11" s="80">
        <f t="shared" ca="1" si="14"/>
        <v>0</v>
      </c>
      <c r="X11" s="80">
        <f t="shared" ca="1" si="18"/>
        <v>0</v>
      </c>
      <c r="Y11" s="80" t="str">
        <f t="shared" si="15"/>
        <v/>
      </c>
      <c r="Z11" s="80" t="str">
        <f t="shared" si="16"/>
        <v/>
      </c>
      <c r="AA11" s="80">
        <f t="shared" si="19"/>
        <v>0</v>
      </c>
      <c r="AB11" t="str">
        <f t="shared" si="20"/>
        <v/>
      </c>
      <c r="AC11">
        <f t="shared" si="17"/>
        <v>0</v>
      </c>
    </row>
    <row r="12" spans="1:29" ht="18" customHeight="1" x14ac:dyDescent="0.25">
      <c r="A12" s="69">
        <f>IF(MONTH(DATE(Jahr,12,7))=12,DATE(Jahr,12,7),"")</f>
        <v>45266</v>
      </c>
      <c r="B12" s="70">
        <f t="shared" si="0"/>
        <v>45266</v>
      </c>
      <c r="C12" s="71"/>
      <c r="D12" s="71"/>
      <c r="E12" s="72"/>
      <c r="F12" s="73"/>
      <c r="G12" s="74" t="str">
        <f t="shared" si="1"/>
        <v/>
      </c>
      <c r="H12" s="75">
        <f t="shared" si="2"/>
        <v>0.33333333333333331</v>
      </c>
      <c r="I12" s="76" t="str">
        <f t="shared" ca="1" si="3"/>
        <v/>
      </c>
      <c r="J12" s="77" t="str">
        <f t="shared" ca="1" si="4"/>
        <v/>
      </c>
      <c r="K12" s="78" t="str">
        <f ca="1">IF(A12="","",MID(IF(N12=1,", "&amp;INDEX(Feiertage_Namen,MATCH(A12,Feiertage_aktiv,0)),"")&amp;IF(AND(ISNUMBER(C12),NOT(ISNUMBER(D12))),", Ende fehlt","")&amp;IF(AND(ISNUMBER(D12),NOT(ISNUMBER(C12))),", Beginn fehlt","")&amp;IF(AND(S12&gt;540,R12&lt;45),", Pause unter 45 Min.",IF(AND(S12&gt;360,R12&lt;30),", Pause unter 30 Min.",""))&amp;IF(S12&gt;600,", über 10 Std.","")&amp;IF(AND(ISNUMBER(AB12),N(AB12)&lt;660),", Ruhezeit unter 11 Std.","")&amp;IF(AND(Q12&gt;0,R12&gt;=Q12),", Pause zu lang","")&amp;IF(AND(ISNUMBER(C12),ISNUMBER(D12),Q12=0),", Beginn gleich Ende","")&amp;IF(AND(A12&lt;TODAY(),P12&gt;0,C12="",D12="",F12=""),", Eintrag fehlt","")&amp;IF(AND(T12="HU",A12&lt;TODAY(),P12&gt;0,C12="",D12=""),", HU ohne Arbeitszeit","")&amp;IF(AND(T12&lt;&gt;"",ISNA(MATCH(T12,{"U","HU","K","ZA","F"},0))),", Kürzel unbekannt",""),3,200))</f>
        <v/>
      </c>
      <c r="L12" s="79"/>
      <c r="N12">
        <f t="shared" si="5"/>
        <v>0</v>
      </c>
      <c r="O12">
        <f t="shared" si="6"/>
        <v>0.33333333333333331</v>
      </c>
      <c r="P12">
        <f t="shared" si="7"/>
        <v>0.33333333333333331</v>
      </c>
      <c r="Q12">
        <f t="shared" si="8"/>
        <v>0</v>
      </c>
      <c r="R12">
        <f t="shared" si="9"/>
        <v>0</v>
      </c>
      <c r="S12">
        <f t="shared" si="10"/>
        <v>0</v>
      </c>
      <c r="T12" t="str">
        <f t="shared" si="11"/>
        <v/>
      </c>
      <c r="U12" s="80">
        <f t="shared" si="12"/>
        <v>0</v>
      </c>
      <c r="V12">
        <f t="shared" ca="1" si="13"/>
        <v>0</v>
      </c>
      <c r="W12" s="80">
        <f t="shared" ca="1" si="14"/>
        <v>0</v>
      </c>
      <c r="X12" s="80">
        <f t="shared" ca="1" si="18"/>
        <v>0</v>
      </c>
      <c r="Y12" s="80" t="str">
        <f t="shared" si="15"/>
        <v/>
      </c>
      <c r="Z12" s="80" t="str">
        <f t="shared" si="16"/>
        <v/>
      </c>
      <c r="AA12" s="80">
        <f t="shared" si="19"/>
        <v>0</v>
      </c>
      <c r="AB12" t="str">
        <f t="shared" si="20"/>
        <v/>
      </c>
      <c r="AC12">
        <f t="shared" si="17"/>
        <v>0</v>
      </c>
    </row>
    <row r="13" spans="1:29" ht="18" customHeight="1" x14ac:dyDescent="0.25">
      <c r="A13" s="69">
        <f>IF(MONTH(DATE(Jahr,12,8))=12,DATE(Jahr,12,8),"")</f>
        <v>45267</v>
      </c>
      <c r="B13" s="70">
        <f t="shared" si="0"/>
        <v>45267</v>
      </c>
      <c r="C13" s="71"/>
      <c r="D13" s="71"/>
      <c r="E13" s="72"/>
      <c r="F13" s="73"/>
      <c r="G13" s="74" t="str">
        <f t="shared" si="1"/>
        <v/>
      </c>
      <c r="H13" s="75">
        <f t="shared" si="2"/>
        <v>0.33333333333333331</v>
      </c>
      <c r="I13" s="76" t="str">
        <f t="shared" ca="1" si="3"/>
        <v/>
      </c>
      <c r="J13" s="77" t="str">
        <f t="shared" ca="1" si="4"/>
        <v/>
      </c>
      <c r="K13" s="78" t="str">
        <f ca="1">IF(A13="","",MID(IF(N13=1,", "&amp;INDEX(Feiertage_Namen,MATCH(A13,Feiertage_aktiv,0)),"")&amp;IF(AND(ISNUMBER(C13),NOT(ISNUMBER(D13))),", Ende fehlt","")&amp;IF(AND(ISNUMBER(D13),NOT(ISNUMBER(C13))),", Beginn fehlt","")&amp;IF(AND(S13&gt;540,R13&lt;45),", Pause unter 45 Min.",IF(AND(S13&gt;360,R13&lt;30),", Pause unter 30 Min.",""))&amp;IF(S13&gt;600,", über 10 Std.","")&amp;IF(AND(ISNUMBER(AB13),N(AB13)&lt;660),", Ruhezeit unter 11 Std.","")&amp;IF(AND(Q13&gt;0,R13&gt;=Q13),", Pause zu lang","")&amp;IF(AND(ISNUMBER(C13),ISNUMBER(D13),Q13=0),", Beginn gleich Ende","")&amp;IF(AND(A13&lt;TODAY(),P13&gt;0,C13="",D13="",F13=""),", Eintrag fehlt","")&amp;IF(AND(T13="HU",A13&lt;TODAY(),P13&gt;0,C13="",D13=""),", HU ohne Arbeitszeit","")&amp;IF(AND(T13&lt;&gt;"",ISNA(MATCH(T13,{"U","HU","K","ZA","F"},0))),", Kürzel unbekannt",""),3,200))</f>
        <v/>
      </c>
      <c r="L13" s="79"/>
      <c r="N13">
        <f t="shared" si="5"/>
        <v>0</v>
      </c>
      <c r="O13">
        <f t="shared" si="6"/>
        <v>0.33333333333333331</v>
      </c>
      <c r="P13">
        <f t="shared" si="7"/>
        <v>0.33333333333333331</v>
      </c>
      <c r="Q13">
        <f t="shared" si="8"/>
        <v>0</v>
      </c>
      <c r="R13">
        <f t="shared" si="9"/>
        <v>0</v>
      </c>
      <c r="S13">
        <f t="shared" si="10"/>
        <v>0</v>
      </c>
      <c r="T13" t="str">
        <f t="shared" si="11"/>
        <v/>
      </c>
      <c r="U13" s="80">
        <f t="shared" si="12"/>
        <v>0</v>
      </c>
      <c r="V13">
        <f t="shared" ca="1" si="13"/>
        <v>0</v>
      </c>
      <c r="W13" s="80">
        <f t="shared" ca="1" si="14"/>
        <v>0</v>
      </c>
      <c r="X13" s="80">
        <f t="shared" ca="1" si="18"/>
        <v>0</v>
      </c>
      <c r="Y13" s="80" t="str">
        <f t="shared" si="15"/>
        <v/>
      </c>
      <c r="Z13" s="80" t="str">
        <f t="shared" si="16"/>
        <v/>
      </c>
      <c r="AA13" s="80">
        <f t="shared" si="19"/>
        <v>0</v>
      </c>
      <c r="AB13" t="str">
        <f t="shared" si="20"/>
        <v/>
      </c>
      <c r="AC13">
        <f t="shared" si="17"/>
        <v>0</v>
      </c>
    </row>
    <row r="14" spans="1:29" ht="18" customHeight="1" x14ac:dyDescent="0.25">
      <c r="A14" s="69">
        <f>IF(MONTH(DATE(Jahr,12,9))=12,DATE(Jahr,12,9),"")</f>
        <v>45268</v>
      </c>
      <c r="B14" s="70">
        <f t="shared" si="0"/>
        <v>45268</v>
      </c>
      <c r="C14" s="71"/>
      <c r="D14" s="71"/>
      <c r="E14" s="72"/>
      <c r="F14" s="73"/>
      <c r="G14" s="74" t="str">
        <f t="shared" si="1"/>
        <v/>
      </c>
      <c r="H14" s="75">
        <f t="shared" si="2"/>
        <v>0.33333333333333331</v>
      </c>
      <c r="I14" s="76" t="str">
        <f t="shared" ca="1" si="3"/>
        <v/>
      </c>
      <c r="J14" s="77" t="str">
        <f t="shared" ca="1" si="4"/>
        <v/>
      </c>
      <c r="K14" s="78" t="str">
        <f ca="1">IF(A14="","",MID(IF(N14=1,", "&amp;INDEX(Feiertage_Namen,MATCH(A14,Feiertage_aktiv,0)),"")&amp;IF(AND(ISNUMBER(C14),NOT(ISNUMBER(D14))),", Ende fehlt","")&amp;IF(AND(ISNUMBER(D14),NOT(ISNUMBER(C14))),", Beginn fehlt","")&amp;IF(AND(S14&gt;540,R14&lt;45),", Pause unter 45 Min.",IF(AND(S14&gt;360,R14&lt;30),", Pause unter 30 Min.",""))&amp;IF(S14&gt;600,", über 10 Std.","")&amp;IF(AND(ISNUMBER(AB14),N(AB14)&lt;660),", Ruhezeit unter 11 Std.","")&amp;IF(AND(Q14&gt;0,R14&gt;=Q14),", Pause zu lang","")&amp;IF(AND(ISNUMBER(C14),ISNUMBER(D14),Q14=0),", Beginn gleich Ende","")&amp;IF(AND(A14&lt;TODAY(),P14&gt;0,C14="",D14="",F14=""),", Eintrag fehlt","")&amp;IF(AND(T14="HU",A14&lt;TODAY(),P14&gt;0,C14="",D14=""),", HU ohne Arbeitszeit","")&amp;IF(AND(T14&lt;&gt;"",ISNA(MATCH(T14,{"U","HU","K","ZA","F"},0))),", Kürzel unbekannt",""),3,200))</f>
        <v/>
      </c>
      <c r="L14" s="79"/>
      <c r="N14">
        <f t="shared" si="5"/>
        <v>0</v>
      </c>
      <c r="O14">
        <f t="shared" si="6"/>
        <v>0.33333333333333331</v>
      </c>
      <c r="P14">
        <f t="shared" si="7"/>
        <v>0.33333333333333331</v>
      </c>
      <c r="Q14">
        <f t="shared" si="8"/>
        <v>0</v>
      </c>
      <c r="R14">
        <f t="shared" si="9"/>
        <v>0</v>
      </c>
      <c r="S14">
        <f t="shared" si="10"/>
        <v>0</v>
      </c>
      <c r="T14" t="str">
        <f t="shared" si="11"/>
        <v/>
      </c>
      <c r="U14" s="80">
        <f t="shared" si="12"/>
        <v>0</v>
      </c>
      <c r="V14">
        <f t="shared" ca="1" si="13"/>
        <v>0</v>
      </c>
      <c r="W14" s="80">
        <f t="shared" ca="1" si="14"/>
        <v>0</v>
      </c>
      <c r="X14" s="80">
        <f t="shared" ca="1" si="18"/>
        <v>0</v>
      </c>
      <c r="Y14" s="80" t="str">
        <f t="shared" si="15"/>
        <v/>
      </c>
      <c r="Z14" s="80" t="str">
        <f t="shared" si="16"/>
        <v/>
      </c>
      <c r="AA14" s="80">
        <f t="shared" si="19"/>
        <v>0</v>
      </c>
      <c r="AB14" t="str">
        <f t="shared" si="20"/>
        <v/>
      </c>
      <c r="AC14">
        <f t="shared" si="17"/>
        <v>0</v>
      </c>
    </row>
    <row r="15" spans="1:29" ht="18" customHeight="1" x14ac:dyDescent="0.25">
      <c r="A15" s="69">
        <f>IF(MONTH(DATE(Jahr,12,10))=12,DATE(Jahr,12,10),"")</f>
        <v>45269</v>
      </c>
      <c r="B15" s="70">
        <f t="shared" si="0"/>
        <v>45269</v>
      </c>
      <c r="C15" s="71"/>
      <c r="D15" s="71"/>
      <c r="E15" s="72"/>
      <c r="F15" s="73"/>
      <c r="G15" s="74" t="str">
        <f t="shared" si="1"/>
        <v/>
      </c>
      <c r="H15" s="75">
        <f t="shared" si="2"/>
        <v>0.33333333333333331</v>
      </c>
      <c r="I15" s="76" t="str">
        <f t="shared" ca="1" si="3"/>
        <v/>
      </c>
      <c r="J15" s="77" t="str">
        <f t="shared" ca="1" si="4"/>
        <v/>
      </c>
      <c r="K15" s="78" t="str">
        <f ca="1">IF(A15="","",MID(IF(N15=1,", "&amp;INDEX(Feiertage_Namen,MATCH(A15,Feiertage_aktiv,0)),"")&amp;IF(AND(ISNUMBER(C15),NOT(ISNUMBER(D15))),", Ende fehlt","")&amp;IF(AND(ISNUMBER(D15),NOT(ISNUMBER(C15))),", Beginn fehlt","")&amp;IF(AND(S15&gt;540,R15&lt;45),", Pause unter 45 Min.",IF(AND(S15&gt;360,R15&lt;30),", Pause unter 30 Min.",""))&amp;IF(S15&gt;600,", über 10 Std.","")&amp;IF(AND(ISNUMBER(AB15),N(AB15)&lt;660),", Ruhezeit unter 11 Std.","")&amp;IF(AND(Q15&gt;0,R15&gt;=Q15),", Pause zu lang","")&amp;IF(AND(ISNUMBER(C15),ISNUMBER(D15),Q15=0),", Beginn gleich Ende","")&amp;IF(AND(A15&lt;TODAY(),P15&gt;0,C15="",D15="",F15=""),", Eintrag fehlt","")&amp;IF(AND(T15="HU",A15&lt;TODAY(),P15&gt;0,C15="",D15=""),", HU ohne Arbeitszeit","")&amp;IF(AND(T15&lt;&gt;"",ISNA(MATCH(T15,{"U","HU","K","ZA","F"},0))),", Kürzel unbekannt",""),3,200))</f>
        <v/>
      </c>
      <c r="L15" s="79"/>
      <c r="N15">
        <f t="shared" si="5"/>
        <v>0</v>
      </c>
      <c r="O15">
        <f t="shared" si="6"/>
        <v>0.33333333333333331</v>
      </c>
      <c r="P15">
        <f t="shared" si="7"/>
        <v>0.33333333333333331</v>
      </c>
      <c r="Q15">
        <f t="shared" si="8"/>
        <v>0</v>
      </c>
      <c r="R15">
        <f t="shared" si="9"/>
        <v>0</v>
      </c>
      <c r="S15">
        <f t="shared" si="10"/>
        <v>0</v>
      </c>
      <c r="T15" t="str">
        <f t="shared" si="11"/>
        <v/>
      </c>
      <c r="U15" s="80">
        <f t="shared" si="12"/>
        <v>0</v>
      </c>
      <c r="V15">
        <f t="shared" ca="1" si="13"/>
        <v>0</v>
      </c>
      <c r="W15" s="80">
        <f t="shared" ca="1" si="14"/>
        <v>0</v>
      </c>
      <c r="X15" s="80">
        <f t="shared" ca="1" si="18"/>
        <v>0</v>
      </c>
      <c r="Y15" s="80" t="str">
        <f t="shared" si="15"/>
        <v/>
      </c>
      <c r="Z15" s="80" t="str">
        <f t="shared" si="16"/>
        <v/>
      </c>
      <c r="AA15" s="80">
        <f t="shared" si="19"/>
        <v>0</v>
      </c>
      <c r="AB15" t="str">
        <f t="shared" si="20"/>
        <v/>
      </c>
      <c r="AC15">
        <f t="shared" si="17"/>
        <v>0</v>
      </c>
    </row>
    <row r="16" spans="1:29" ht="18" customHeight="1" x14ac:dyDescent="0.25">
      <c r="A16" s="69">
        <f>IF(MONTH(DATE(Jahr,12,11))=12,DATE(Jahr,12,11),"")</f>
        <v>45270</v>
      </c>
      <c r="B16" s="70">
        <f t="shared" si="0"/>
        <v>45270</v>
      </c>
      <c r="C16" s="71"/>
      <c r="D16" s="71"/>
      <c r="E16" s="72"/>
      <c r="F16" s="73"/>
      <c r="G16" s="74" t="str">
        <f t="shared" si="1"/>
        <v/>
      </c>
      <c r="H16" s="75">
        <f t="shared" si="2"/>
        <v>0</v>
      </c>
      <c r="I16" s="76" t="str">
        <f t="shared" ca="1" si="3"/>
        <v/>
      </c>
      <c r="J16" s="77" t="str">
        <f t="shared" ca="1" si="4"/>
        <v/>
      </c>
      <c r="K16" s="78" t="str">
        <f ca="1">IF(A16="","",MID(IF(N16=1,", "&amp;INDEX(Feiertage_Namen,MATCH(A16,Feiertage_aktiv,0)),"")&amp;IF(AND(ISNUMBER(C16),NOT(ISNUMBER(D16))),", Ende fehlt","")&amp;IF(AND(ISNUMBER(D16),NOT(ISNUMBER(C16))),", Beginn fehlt","")&amp;IF(AND(S16&gt;540,R16&lt;45),", Pause unter 45 Min.",IF(AND(S16&gt;360,R16&lt;30),", Pause unter 30 Min.",""))&amp;IF(S16&gt;600,", über 10 Std.","")&amp;IF(AND(ISNUMBER(AB16),N(AB16)&lt;660),", Ruhezeit unter 11 Std.","")&amp;IF(AND(Q16&gt;0,R16&gt;=Q16),", Pause zu lang","")&amp;IF(AND(ISNUMBER(C16),ISNUMBER(D16),Q16=0),", Beginn gleich Ende","")&amp;IF(AND(A16&lt;TODAY(),P16&gt;0,C16="",D16="",F16=""),", Eintrag fehlt","")&amp;IF(AND(T16="HU",A16&lt;TODAY(),P16&gt;0,C16="",D16=""),", HU ohne Arbeitszeit","")&amp;IF(AND(T16&lt;&gt;"",ISNA(MATCH(T16,{"U","HU","K","ZA","F"},0))),", Kürzel unbekannt",""),3,200))</f>
        <v/>
      </c>
      <c r="L16" s="79"/>
      <c r="N16">
        <f t="shared" si="5"/>
        <v>0</v>
      </c>
      <c r="O16">
        <f t="shared" si="6"/>
        <v>0</v>
      </c>
      <c r="P16">
        <f t="shared" si="7"/>
        <v>0</v>
      </c>
      <c r="Q16">
        <f t="shared" si="8"/>
        <v>0</v>
      </c>
      <c r="R16">
        <f t="shared" si="9"/>
        <v>0</v>
      </c>
      <c r="S16">
        <f t="shared" si="10"/>
        <v>0</v>
      </c>
      <c r="T16" t="str">
        <f t="shared" si="11"/>
        <v/>
      </c>
      <c r="U16" s="80">
        <f t="shared" si="12"/>
        <v>0</v>
      </c>
      <c r="V16">
        <f t="shared" ca="1" si="13"/>
        <v>0</v>
      </c>
      <c r="W16" s="80">
        <f t="shared" ca="1" si="14"/>
        <v>0</v>
      </c>
      <c r="X16" s="80">
        <f t="shared" ca="1" si="18"/>
        <v>0</v>
      </c>
      <c r="Y16" s="80" t="str">
        <f t="shared" si="15"/>
        <v/>
      </c>
      <c r="Z16" s="80" t="str">
        <f t="shared" si="16"/>
        <v/>
      </c>
      <c r="AA16" s="80">
        <f t="shared" si="19"/>
        <v>0</v>
      </c>
      <c r="AB16" t="str">
        <f t="shared" si="20"/>
        <v/>
      </c>
      <c r="AC16">
        <f t="shared" si="17"/>
        <v>0</v>
      </c>
    </row>
    <row r="17" spans="1:29" ht="18" customHeight="1" x14ac:dyDescent="0.25">
      <c r="A17" s="69">
        <f>IF(MONTH(DATE(Jahr,12,12))=12,DATE(Jahr,12,12),"")</f>
        <v>45271</v>
      </c>
      <c r="B17" s="70">
        <f t="shared" si="0"/>
        <v>45271</v>
      </c>
      <c r="C17" s="71"/>
      <c r="D17" s="71"/>
      <c r="E17" s="72"/>
      <c r="F17" s="73"/>
      <c r="G17" s="74" t="str">
        <f t="shared" si="1"/>
        <v/>
      </c>
      <c r="H17" s="75">
        <f t="shared" si="2"/>
        <v>0</v>
      </c>
      <c r="I17" s="76" t="str">
        <f t="shared" ca="1" si="3"/>
        <v/>
      </c>
      <c r="J17" s="77" t="str">
        <f t="shared" ca="1" si="4"/>
        <v/>
      </c>
      <c r="K17" s="78" t="str">
        <f ca="1">IF(A17="","",MID(IF(N17=1,", "&amp;INDEX(Feiertage_Namen,MATCH(A17,Feiertage_aktiv,0)),"")&amp;IF(AND(ISNUMBER(C17),NOT(ISNUMBER(D17))),", Ende fehlt","")&amp;IF(AND(ISNUMBER(D17),NOT(ISNUMBER(C17))),", Beginn fehlt","")&amp;IF(AND(S17&gt;540,R17&lt;45),", Pause unter 45 Min.",IF(AND(S17&gt;360,R17&lt;30),", Pause unter 30 Min.",""))&amp;IF(S17&gt;600,", über 10 Std.","")&amp;IF(AND(ISNUMBER(AB17),N(AB17)&lt;660),", Ruhezeit unter 11 Std.","")&amp;IF(AND(Q17&gt;0,R17&gt;=Q17),", Pause zu lang","")&amp;IF(AND(ISNUMBER(C17),ISNUMBER(D17),Q17=0),", Beginn gleich Ende","")&amp;IF(AND(A17&lt;TODAY(),P17&gt;0,C17="",D17="",F17=""),", Eintrag fehlt","")&amp;IF(AND(T17="HU",A17&lt;TODAY(),P17&gt;0,C17="",D17=""),", HU ohne Arbeitszeit","")&amp;IF(AND(T17&lt;&gt;"",ISNA(MATCH(T17,{"U","HU","K","ZA","F"},0))),", Kürzel unbekannt",""),3,200))</f>
        <v/>
      </c>
      <c r="L17" s="79"/>
      <c r="N17">
        <f t="shared" si="5"/>
        <v>0</v>
      </c>
      <c r="O17">
        <f t="shared" si="6"/>
        <v>0</v>
      </c>
      <c r="P17">
        <f t="shared" si="7"/>
        <v>0</v>
      </c>
      <c r="Q17">
        <f t="shared" si="8"/>
        <v>0</v>
      </c>
      <c r="R17">
        <f t="shared" si="9"/>
        <v>0</v>
      </c>
      <c r="S17">
        <f t="shared" si="10"/>
        <v>0</v>
      </c>
      <c r="T17" t="str">
        <f t="shared" si="11"/>
        <v/>
      </c>
      <c r="U17" s="80">
        <f t="shared" si="12"/>
        <v>0</v>
      </c>
      <c r="V17">
        <f t="shared" ca="1" si="13"/>
        <v>0</v>
      </c>
      <c r="W17" s="80">
        <f t="shared" ca="1" si="14"/>
        <v>0</v>
      </c>
      <c r="X17" s="80">
        <f t="shared" ca="1" si="18"/>
        <v>0</v>
      </c>
      <c r="Y17" s="80" t="str">
        <f t="shared" si="15"/>
        <v/>
      </c>
      <c r="Z17" s="80" t="str">
        <f t="shared" si="16"/>
        <v/>
      </c>
      <c r="AA17" s="80">
        <f t="shared" si="19"/>
        <v>0</v>
      </c>
      <c r="AB17" t="str">
        <f t="shared" si="20"/>
        <v/>
      </c>
      <c r="AC17">
        <f t="shared" si="17"/>
        <v>0</v>
      </c>
    </row>
    <row r="18" spans="1:29" ht="18" customHeight="1" x14ac:dyDescent="0.25">
      <c r="A18" s="69">
        <f>IF(MONTH(DATE(Jahr,12,13))=12,DATE(Jahr,12,13),"")</f>
        <v>45272</v>
      </c>
      <c r="B18" s="70">
        <f t="shared" si="0"/>
        <v>45272</v>
      </c>
      <c r="C18" s="71"/>
      <c r="D18" s="71"/>
      <c r="E18" s="72"/>
      <c r="F18" s="73"/>
      <c r="G18" s="74" t="str">
        <f t="shared" si="1"/>
        <v/>
      </c>
      <c r="H18" s="75">
        <f t="shared" si="2"/>
        <v>0.33333333333333331</v>
      </c>
      <c r="I18" s="76" t="str">
        <f t="shared" ca="1" si="3"/>
        <v/>
      </c>
      <c r="J18" s="77" t="str">
        <f t="shared" ca="1" si="4"/>
        <v/>
      </c>
      <c r="K18" s="78" t="str">
        <f ca="1">IF(A18="","",MID(IF(N18=1,", "&amp;INDEX(Feiertage_Namen,MATCH(A18,Feiertage_aktiv,0)),"")&amp;IF(AND(ISNUMBER(C18),NOT(ISNUMBER(D18))),", Ende fehlt","")&amp;IF(AND(ISNUMBER(D18),NOT(ISNUMBER(C18))),", Beginn fehlt","")&amp;IF(AND(S18&gt;540,R18&lt;45),", Pause unter 45 Min.",IF(AND(S18&gt;360,R18&lt;30),", Pause unter 30 Min.",""))&amp;IF(S18&gt;600,", über 10 Std.","")&amp;IF(AND(ISNUMBER(AB18),N(AB18)&lt;660),", Ruhezeit unter 11 Std.","")&amp;IF(AND(Q18&gt;0,R18&gt;=Q18),", Pause zu lang","")&amp;IF(AND(ISNUMBER(C18),ISNUMBER(D18),Q18=0),", Beginn gleich Ende","")&amp;IF(AND(A18&lt;TODAY(),P18&gt;0,C18="",D18="",F18=""),", Eintrag fehlt","")&amp;IF(AND(T18="HU",A18&lt;TODAY(),P18&gt;0,C18="",D18=""),", HU ohne Arbeitszeit","")&amp;IF(AND(T18&lt;&gt;"",ISNA(MATCH(T18,{"U","HU","K","ZA","F"},0))),", Kürzel unbekannt",""),3,200))</f>
        <v/>
      </c>
      <c r="L18" s="79"/>
      <c r="N18">
        <f t="shared" si="5"/>
        <v>0</v>
      </c>
      <c r="O18">
        <f t="shared" si="6"/>
        <v>0.33333333333333331</v>
      </c>
      <c r="P18">
        <f t="shared" si="7"/>
        <v>0.33333333333333331</v>
      </c>
      <c r="Q18">
        <f t="shared" si="8"/>
        <v>0</v>
      </c>
      <c r="R18">
        <f t="shared" si="9"/>
        <v>0</v>
      </c>
      <c r="S18">
        <f t="shared" si="10"/>
        <v>0</v>
      </c>
      <c r="T18" t="str">
        <f t="shared" si="11"/>
        <v/>
      </c>
      <c r="U18" s="80">
        <f t="shared" si="12"/>
        <v>0</v>
      </c>
      <c r="V18">
        <f t="shared" ca="1" si="13"/>
        <v>0</v>
      </c>
      <c r="W18" s="80">
        <f t="shared" ca="1" si="14"/>
        <v>0</v>
      </c>
      <c r="X18" s="80">
        <f t="shared" ca="1" si="18"/>
        <v>0</v>
      </c>
      <c r="Y18" s="80" t="str">
        <f t="shared" si="15"/>
        <v/>
      </c>
      <c r="Z18" s="80" t="str">
        <f t="shared" si="16"/>
        <v/>
      </c>
      <c r="AA18" s="80">
        <f t="shared" si="19"/>
        <v>0</v>
      </c>
      <c r="AB18" t="str">
        <f t="shared" si="20"/>
        <v/>
      </c>
      <c r="AC18">
        <f t="shared" si="17"/>
        <v>0</v>
      </c>
    </row>
    <row r="19" spans="1:29" ht="18" customHeight="1" x14ac:dyDescent="0.25">
      <c r="A19" s="69">
        <f>IF(MONTH(DATE(Jahr,12,14))=12,DATE(Jahr,12,14),"")</f>
        <v>45273</v>
      </c>
      <c r="B19" s="70">
        <f t="shared" si="0"/>
        <v>45273</v>
      </c>
      <c r="C19" s="71"/>
      <c r="D19" s="71"/>
      <c r="E19" s="72"/>
      <c r="F19" s="73"/>
      <c r="G19" s="74" t="str">
        <f t="shared" si="1"/>
        <v/>
      </c>
      <c r="H19" s="75">
        <f t="shared" si="2"/>
        <v>0.33333333333333331</v>
      </c>
      <c r="I19" s="76" t="str">
        <f t="shared" ca="1" si="3"/>
        <v/>
      </c>
      <c r="J19" s="77" t="str">
        <f t="shared" ca="1" si="4"/>
        <v/>
      </c>
      <c r="K19" s="78" t="str">
        <f ca="1">IF(A19="","",MID(IF(N19=1,", "&amp;INDEX(Feiertage_Namen,MATCH(A19,Feiertage_aktiv,0)),"")&amp;IF(AND(ISNUMBER(C19),NOT(ISNUMBER(D19))),", Ende fehlt","")&amp;IF(AND(ISNUMBER(D19),NOT(ISNUMBER(C19))),", Beginn fehlt","")&amp;IF(AND(S19&gt;540,R19&lt;45),", Pause unter 45 Min.",IF(AND(S19&gt;360,R19&lt;30),", Pause unter 30 Min.",""))&amp;IF(S19&gt;600,", über 10 Std.","")&amp;IF(AND(ISNUMBER(AB19),N(AB19)&lt;660),", Ruhezeit unter 11 Std.","")&amp;IF(AND(Q19&gt;0,R19&gt;=Q19),", Pause zu lang","")&amp;IF(AND(ISNUMBER(C19),ISNUMBER(D19),Q19=0),", Beginn gleich Ende","")&amp;IF(AND(A19&lt;TODAY(),P19&gt;0,C19="",D19="",F19=""),", Eintrag fehlt","")&amp;IF(AND(T19="HU",A19&lt;TODAY(),P19&gt;0,C19="",D19=""),", HU ohne Arbeitszeit","")&amp;IF(AND(T19&lt;&gt;"",ISNA(MATCH(T19,{"U","HU","K","ZA","F"},0))),", Kürzel unbekannt",""),3,200))</f>
        <v/>
      </c>
      <c r="L19" s="79"/>
      <c r="N19">
        <f t="shared" si="5"/>
        <v>0</v>
      </c>
      <c r="O19">
        <f t="shared" si="6"/>
        <v>0.33333333333333331</v>
      </c>
      <c r="P19">
        <f t="shared" si="7"/>
        <v>0.33333333333333331</v>
      </c>
      <c r="Q19">
        <f t="shared" si="8"/>
        <v>0</v>
      </c>
      <c r="R19">
        <f t="shared" si="9"/>
        <v>0</v>
      </c>
      <c r="S19">
        <f t="shared" si="10"/>
        <v>0</v>
      </c>
      <c r="T19" t="str">
        <f t="shared" si="11"/>
        <v/>
      </c>
      <c r="U19" s="80">
        <f t="shared" si="12"/>
        <v>0</v>
      </c>
      <c r="V19">
        <f t="shared" ca="1" si="13"/>
        <v>0</v>
      </c>
      <c r="W19" s="80">
        <f t="shared" ca="1" si="14"/>
        <v>0</v>
      </c>
      <c r="X19" s="80">
        <f t="shared" ca="1" si="18"/>
        <v>0</v>
      </c>
      <c r="Y19" s="80" t="str">
        <f t="shared" si="15"/>
        <v/>
      </c>
      <c r="Z19" s="80" t="str">
        <f t="shared" si="16"/>
        <v/>
      </c>
      <c r="AA19" s="80">
        <f t="shared" si="19"/>
        <v>0</v>
      </c>
      <c r="AB19" t="str">
        <f t="shared" si="20"/>
        <v/>
      </c>
      <c r="AC19">
        <f t="shared" si="17"/>
        <v>0</v>
      </c>
    </row>
    <row r="20" spans="1:29" ht="18" customHeight="1" x14ac:dyDescent="0.25">
      <c r="A20" s="69">
        <f>IF(MONTH(DATE(Jahr,12,15))=12,DATE(Jahr,12,15),"")</f>
        <v>45274</v>
      </c>
      <c r="B20" s="70">
        <f t="shared" si="0"/>
        <v>45274</v>
      </c>
      <c r="C20" s="71"/>
      <c r="D20" s="71"/>
      <c r="E20" s="72"/>
      <c r="F20" s="73"/>
      <c r="G20" s="74" t="str">
        <f t="shared" si="1"/>
        <v/>
      </c>
      <c r="H20" s="75">
        <f t="shared" si="2"/>
        <v>0.33333333333333331</v>
      </c>
      <c r="I20" s="76" t="str">
        <f t="shared" ca="1" si="3"/>
        <v/>
      </c>
      <c r="J20" s="77" t="str">
        <f t="shared" ca="1" si="4"/>
        <v/>
      </c>
      <c r="K20" s="78" t="str">
        <f ca="1">IF(A20="","",MID(IF(N20=1,", "&amp;INDEX(Feiertage_Namen,MATCH(A20,Feiertage_aktiv,0)),"")&amp;IF(AND(ISNUMBER(C20),NOT(ISNUMBER(D20))),", Ende fehlt","")&amp;IF(AND(ISNUMBER(D20),NOT(ISNUMBER(C20))),", Beginn fehlt","")&amp;IF(AND(S20&gt;540,R20&lt;45),", Pause unter 45 Min.",IF(AND(S20&gt;360,R20&lt;30),", Pause unter 30 Min.",""))&amp;IF(S20&gt;600,", über 10 Std.","")&amp;IF(AND(ISNUMBER(AB20),N(AB20)&lt;660),", Ruhezeit unter 11 Std.","")&amp;IF(AND(Q20&gt;0,R20&gt;=Q20),", Pause zu lang","")&amp;IF(AND(ISNUMBER(C20),ISNUMBER(D20),Q20=0),", Beginn gleich Ende","")&amp;IF(AND(A20&lt;TODAY(),P20&gt;0,C20="",D20="",F20=""),", Eintrag fehlt","")&amp;IF(AND(T20="HU",A20&lt;TODAY(),P20&gt;0,C20="",D20=""),", HU ohne Arbeitszeit","")&amp;IF(AND(T20&lt;&gt;"",ISNA(MATCH(T20,{"U","HU","K","ZA","F"},0))),", Kürzel unbekannt",""),3,200))</f>
        <v/>
      </c>
      <c r="L20" s="79"/>
      <c r="N20">
        <f t="shared" si="5"/>
        <v>0</v>
      </c>
      <c r="O20">
        <f t="shared" si="6"/>
        <v>0.33333333333333331</v>
      </c>
      <c r="P20">
        <f t="shared" si="7"/>
        <v>0.33333333333333331</v>
      </c>
      <c r="Q20">
        <f t="shared" si="8"/>
        <v>0</v>
      </c>
      <c r="R20">
        <f t="shared" si="9"/>
        <v>0</v>
      </c>
      <c r="S20">
        <f t="shared" si="10"/>
        <v>0</v>
      </c>
      <c r="T20" t="str">
        <f t="shared" si="11"/>
        <v/>
      </c>
      <c r="U20" s="80">
        <f t="shared" si="12"/>
        <v>0</v>
      </c>
      <c r="V20">
        <f t="shared" ca="1" si="13"/>
        <v>0</v>
      </c>
      <c r="W20" s="80">
        <f t="shared" ca="1" si="14"/>
        <v>0</v>
      </c>
      <c r="X20" s="80">
        <f t="shared" ca="1" si="18"/>
        <v>0</v>
      </c>
      <c r="Y20" s="80" t="str">
        <f t="shared" si="15"/>
        <v/>
      </c>
      <c r="Z20" s="80" t="str">
        <f t="shared" si="16"/>
        <v/>
      </c>
      <c r="AA20" s="80">
        <f t="shared" si="19"/>
        <v>0</v>
      </c>
      <c r="AB20" t="str">
        <f t="shared" si="20"/>
        <v/>
      </c>
      <c r="AC20">
        <f t="shared" si="17"/>
        <v>0</v>
      </c>
    </row>
    <row r="21" spans="1:29" ht="18" customHeight="1" x14ac:dyDescent="0.25">
      <c r="A21" s="69">
        <f>IF(MONTH(DATE(Jahr,12,16))=12,DATE(Jahr,12,16),"")</f>
        <v>45275</v>
      </c>
      <c r="B21" s="70">
        <f t="shared" si="0"/>
        <v>45275</v>
      </c>
      <c r="C21" s="71"/>
      <c r="D21" s="71"/>
      <c r="E21" s="72"/>
      <c r="F21" s="73"/>
      <c r="G21" s="74" t="str">
        <f t="shared" si="1"/>
        <v/>
      </c>
      <c r="H21" s="75">
        <f t="shared" si="2"/>
        <v>0.33333333333333331</v>
      </c>
      <c r="I21" s="76" t="str">
        <f t="shared" ca="1" si="3"/>
        <v/>
      </c>
      <c r="J21" s="77" t="str">
        <f t="shared" ca="1" si="4"/>
        <v/>
      </c>
      <c r="K21" s="78" t="str">
        <f ca="1">IF(A21="","",MID(IF(N21=1,", "&amp;INDEX(Feiertage_Namen,MATCH(A21,Feiertage_aktiv,0)),"")&amp;IF(AND(ISNUMBER(C21),NOT(ISNUMBER(D21))),", Ende fehlt","")&amp;IF(AND(ISNUMBER(D21),NOT(ISNUMBER(C21))),", Beginn fehlt","")&amp;IF(AND(S21&gt;540,R21&lt;45),", Pause unter 45 Min.",IF(AND(S21&gt;360,R21&lt;30),", Pause unter 30 Min.",""))&amp;IF(S21&gt;600,", über 10 Std.","")&amp;IF(AND(ISNUMBER(AB21),N(AB21)&lt;660),", Ruhezeit unter 11 Std.","")&amp;IF(AND(Q21&gt;0,R21&gt;=Q21),", Pause zu lang","")&amp;IF(AND(ISNUMBER(C21),ISNUMBER(D21),Q21=0),", Beginn gleich Ende","")&amp;IF(AND(A21&lt;TODAY(),P21&gt;0,C21="",D21="",F21=""),", Eintrag fehlt","")&amp;IF(AND(T21="HU",A21&lt;TODAY(),P21&gt;0,C21="",D21=""),", HU ohne Arbeitszeit","")&amp;IF(AND(T21&lt;&gt;"",ISNA(MATCH(T21,{"U","HU","K","ZA","F"},0))),", Kürzel unbekannt",""),3,200))</f>
        <v/>
      </c>
      <c r="L21" s="79"/>
      <c r="N21">
        <f t="shared" si="5"/>
        <v>0</v>
      </c>
      <c r="O21">
        <f t="shared" si="6"/>
        <v>0.33333333333333331</v>
      </c>
      <c r="P21">
        <f t="shared" si="7"/>
        <v>0.33333333333333331</v>
      </c>
      <c r="Q21">
        <f t="shared" si="8"/>
        <v>0</v>
      </c>
      <c r="R21">
        <f t="shared" si="9"/>
        <v>0</v>
      </c>
      <c r="S21">
        <f t="shared" si="10"/>
        <v>0</v>
      </c>
      <c r="T21" t="str">
        <f t="shared" si="11"/>
        <v/>
      </c>
      <c r="U21" s="80">
        <f t="shared" si="12"/>
        <v>0</v>
      </c>
      <c r="V21">
        <f t="shared" ca="1" si="13"/>
        <v>0</v>
      </c>
      <c r="W21" s="80">
        <f t="shared" ca="1" si="14"/>
        <v>0</v>
      </c>
      <c r="X21" s="80">
        <f t="shared" ca="1" si="18"/>
        <v>0</v>
      </c>
      <c r="Y21" s="80" t="str">
        <f t="shared" si="15"/>
        <v/>
      </c>
      <c r="Z21" s="80" t="str">
        <f t="shared" si="16"/>
        <v/>
      </c>
      <c r="AA21" s="80">
        <f t="shared" si="19"/>
        <v>0</v>
      </c>
      <c r="AB21" t="str">
        <f t="shared" si="20"/>
        <v/>
      </c>
      <c r="AC21">
        <f t="shared" si="17"/>
        <v>0</v>
      </c>
    </row>
    <row r="22" spans="1:29" ht="18" customHeight="1" x14ac:dyDescent="0.25">
      <c r="A22" s="69">
        <f>IF(MONTH(DATE(Jahr,12,17))=12,DATE(Jahr,12,17),"")</f>
        <v>45276</v>
      </c>
      <c r="B22" s="70">
        <f t="shared" si="0"/>
        <v>45276</v>
      </c>
      <c r="C22" s="71"/>
      <c r="D22" s="71"/>
      <c r="E22" s="72"/>
      <c r="F22" s="73"/>
      <c r="G22" s="74" t="str">
        <f t="shared" si="1"/>
        <v/>
      </c>
      <c r="H22" s="75">
        <f t="shared" si="2"/>
        <v>0.33333333333333331</v>
      </c>
      <c r="I22" s="76" t="str">
        <f t="shared" ca="1" si="3"/>
        <v/>
      </c>
      <c r="J22" s="77" t="str">
        <f t="shared" ca="1" si="4"/>
        <v/>
      </c>
      <c r="K22" s="78" t="str">
        <f ca="1">IF(A22="","",MID(IF(N22=1,", "&amp;INDEX(Feiertage_Namen,MATCH(A22,Feiertage_aktiv,0)),"")&amp;IF(AND(ISNUMBER(C22),NOT(ISNUMBER(D22))),", Ende fehlt","")&amp;IF(AND(ISNUMBER(D22),NOT(ISNUMBER(C22))),", Beginn fehlt","")&amp;IF(AND(S22&gt;540,R22&lt;45),", Pause unter 45 Min.",IF(AND(S22&gt;360,R22&lt;30),", Pause unter 30 Min.",""))&amp;IF(S22&gt;600,", über 10 Std.","")&amp;IF(AND(ISNUMBER(AB22),N(AB22)&lt;660),", Ruhezeit unter 11 Std.","")&amp;IF(AND(Q22&gt;0,R22&gt;=Q22),", Pause zu lang","")&amp;IF(AND(ISNUMBER(C22),ISNUMBER(D22),Q22=0),", Beginn gleich Ende","")&amp;IF(AND(A22&lt;TODAY(),P22&gt;0,C22="",D22="",F22=""),", Eintrag fehlt","")&amp;IF(AND(T22="HU",A22&lt;TODAY(),P22&gt;0,C22="",D22=""),", HU ohne Arbeitszeit","")&amp;IF(AND(T22&lt;&gt;"",ISNA(MATCH(T22,{"U","HU","K","ZA","F"},0))),", Kürzel unbekannt",""),3,200))</f>
        <v/>
      </c>
      <c r="L22" s="79"/>
      <c r="N22">
        <f t="shared" si="5"/>
        <v>0</v>
      </c>
      <c r="O22">
        <f t="shared" si="6"/>
        <v>0.33333333333333331</v>
      </c>
      <c r="P22">
        <f t="shared" si="7"/>
        <v>0.33333333333333331</v>
      </c>
      <c r="Q22">
        <f t="shared" si="8"/>
        <v>0</v>
      </c>
      <c r="R22">
        <f t="shared" si="9"/>
        <v>0</v>
      </c>
      <c r="S22">
        <f t="shared" si="10"/>
        <v>0</v>
      </c>
      <c r="T22" t="str">
        <f t="shared" si="11"/>
        <v/>
      </c>
      <c r="U22" s="80">
        <f t="shared" si="12"/>
        <v>0</v>
      </c>
      <c r="V22">
        <f t="shared" ca="1" si="13"/>
        <v>0</v>
      </c>
      <c r="W22" s="80">
        <f t="shared" ca="1" si="14"/>
        <v>0</v>
      </c>
      <c r="X22" s="80">
        <f t="shared" ca="1" si="18"/>
        <v>0</v>
      </c>
      <c r="Y22" s="80" t="str">
        <f t="shared" si="15"/>
        <v/>
      </c>
      <c r="Z22" s="80" t="str">
        <f t="shared" si="16"/>
        <v/>
      </c>
      <c r="AA22" s="80">
        <f t="shared" si="19"/>
        <v>0</v>
      </c>
      <c r="AB22" t="str">
        <f t="shared" si="20"/>
        <v/>
      </c>
      <c r="AC22">
        <f t="shared" si="17"/>
        <v>0</v>
      </c>
    </row>
    <row r="23" spans="1:29" ht="18" customHeight="1" x14ac:dyDescent="0.25">
      <c r="A23" s="69">
        <f>IF(MONTH(DATE(Jahr,12,18))=12,DATE(Jahr,12,18),"")</f>
        <v>45277</v>
      </c>
      <c r="B23" s="70">
        <f t="shared" si="0"/>
        <v>45277</v>
      </c>
      <c r="C23" s="71"/>
      <c r="D23" s="71"/>
      <c r="E23" s="72"/>
      <c r="F23" s="73"/>
      <c r="G23" s="74" t="str">
        <f t="shared" si="1"/>
        <v/>
      </c>
      <c r="H23" s="75">
        <f t="shared" si="2"/>
        <v>0</v>
      </c>
      <c r="I23" s="76" t="str">
        <f t="shared" ca="1" si="3"/>
        <v/>
      </c>
      <c r="J23" s="77" t="str">
        <f t="shared" ca="1" si="4"/>
        <v/>
      </c>
      <c r="K23" s="78" t="str">
        <f ca="1">IF(A23="","",MID(IF(N23=1,", "&amp;INDEX(Feiertage_Namen,MATCH(A23,Feiertage_aktiv,0)),"")&amp;IF(AND(ISNUMBER(C23),NOT(ISNUMBER(D23))),", Ende fehlt","")&amp;IF(AND(ISNUMBER(D23),NOT(ISNUMBER(C23))),", Beginn fehlt","")&amp;IF(AND(S23&gt;540,R23&lt;45),", Pause unter 45 Min.",IF(AND(S23&gt;360,R23&lt;30),", Pause unter 30 Min.",""))&amp;IF(S23&gt;600,", über 10 Std.","")&amp;IF(AND(ISNUMBER(AB23),N(AB23)&lt;660),", Ruhezeit unter 11 Std.","")&amp;IF(AND(Q23&gt;0,R23&gt;=Q23),", Pause zu lang","")&amp;IF(AND(ISNUMBER(C23),ISNUMBER(D23),Q23=0),", Beginn gleich Ende","")&amp;IF(AND(A23&lt;TODAY(),P23&gt;0,C23="",D23="",F23=""),", Eintrag fehlt","")&amp;IF(AND(T23="HU",A23&lt;TODAY(),P23&gt;0,C23="",D23=""),", HU ohne Arbeitszeit","")&amp;IF(AND(T23&lt;&gt;"",ISNA(MATCH(T23,{"U","HU","K","ZA","F"},0))),", Kürzel unbekannt",""),3,200))</f>
        <v/>
      </c>
      <c r="L23" s="79"/>
      <c r="N23">
        <f t="shared" si="5"/>
        <v>0</v>
      </c>
      <c r="O23">
        <f t="shared" si="6"/>
        <v>0</v>
      </c>
      <c r="P23">
        <f t="shared" si="7"/>
        <v>0</v>
      </c>
      <c r="Q23">
        <f t="shared" si="8"/>
        <v>0</v>
      </c>
      <c r="R23">
        <f t="shared" si="9"/>
        <v>0</v>
      </c>
      <c r="S23">
        <f t="shared" si="10"/>
        <v>0</v>
      </c>
      <c r="T23" t="str">
        <f t="shared" si="11"/>
        <v/>
      </c>
      <c r="U23" s="80">
        <f t="shared" si="12"/>
        <v>0</v>
      </c>
      <c r="V23">
        <f t="shared" ca="1" si="13"/>
        <v>0</v>
      </c>
      <c r="W23" s="80">
        <f t="shared" ca="1" si="14"/>
        <v>0</v>
      </c>
      <c r="X23" s="80">
        <f t="shared" ca="1" si="18"/>
        <v>0</v>
      </c>
      <c r="Y23" s="80" t="str">
        <f t="shared" si="15"/>
        <v/>
      </c>
      <c r="Z23" s="80" t="str">
        <f t="shared" si="16"/>
        <v/>
      </c>
      <c r="AA23" s="80">
        <f t="shared" si="19"/>
        <v>0</v>
      </c>
      <c r="AB23" t="str">
        <f t="shared" si="20"/>
        <v/>
      </c>
      <c r="AC23">
        <f t="shared" si="17"/>
        <v>0</v>
      </c>
    </row>
    <row r="24" spans="1:29" ht="18" customHeight="1" x14ac:dyDescent="0.25">
      <c r="A24" s="69">
        <f>IF(MONTH(DATE(Jahr,12,19))=12,DATE(Jahr,12,19),"")</f>
        <v>45278</v>
      </c>
      <c r="B24" s="70">
        <f t="shared" si="0"/>
        <v>45278</v>
      </c>
      <c r="C24" s="71"/>
      <c r="D24" s="71"/>
      <c r="E24" s="72"/>
      <c r="F24" s="73"/>
      <c r="G24" s="74" t="str">
        <f t="shared" si="1"/>
        <v/>
      </c>
      <c r="H24" s="75">
        <f t="shared" si="2"/>
        <v>0</v>
      </c>
      <c r="I24" s="76" t="str">
        <f t="shared" ca="1" si="3"/>
        <v/>
      </c>
      <c r="J24" s="77" t="str">
        <f t="shared" ca="1" si="4"/>
        <v/>
      </c>
      <c r="K24" s="78" t="str">
        <f ca="1">IF(A24="","",MID(IF(N24=1,", "&amp;INDEX(Feiertage_Namen,MATCH(A24,Feiertage_aktiv,0)),"")&amp;IF(AND(ISNUMBER(C24),NOT(ISNUMBER(D24))),", Ende fehlt","")&amp;IF(AND(ISNUMBER(D24),NOT(ISNUMBER(C24))),", Beginn fehlt","")&amp;IF(AND(S24&gt;540,R24&lt;45),", Pause unter 45 Min.",IF(AND(S24&gt;360,R24&lt;30),", Pause unter 30 Min.",""))&amp;IF(S24&gt;600,", über 10 Std.","")&amp;IF(AND(ISNUMBER(AB24),N(AB24)&lt;660),", Ruhezeit unter 11 Std.","")&amp;IF(AND(Q24&gt;0,R24&gt;=Q24),", Pause zu lang","")&amp;IF(AND(ISNUMBER(C24),ISNUMBER(D24),Q24=0),", Beginn gleich Ende","")&amp;IF(AND(A24&lt;TODAY(),P24&gt;0,C24="",D24="",F24=""),", Eintrag fehlt","")&amp;IF(AND(T24="HU",A24&lt;TODAY(),P24&gt;0,C24="",D24=""),", HU ohne Arbeitszeit","")&amp;IF(AND(T24&lt;&gt;"",ISNA(MATCH(T24,{"U","HU","K","ZA","F"},0))),", Kürzel unbekannt",""),3,200))</f>
        <v/>
      </c>
      <c r="L24" s="79"/>
      <c r="N24">
        <f t="shared" si="5"/>
        <v>0</v>
      </c>
      <c r="O24">
        <f t="shared" si="6"/>
        <v>0</v>
      </c>
      <c r="P24">
        <f t="shared" si="7"/>
        <v>0</v>
      </c>
      <c r="Q24">
        <f t="shared" si="8"/>
        <v>0</v>
      </c>
      <c r="R24">
        <f t="shared" si="9"/>
        <v>0</v>
      </c>
      <c r="S24">
        <f t="shared" si="10"/>
        <v>0</v>
      </c>
      <c r="T24" t="str">
        <f t="shared" si="11"/>
        <v/>
      </c>
      <c r="U24" s="80">
        <f t="shared" si="12"/>
        <v>0</v>
      </c>
      <c r="V24">
        <f t="shared" ca="1" si="13"/>
        <v>0</v>
      </c>
      <c r="W24" s="80">
        <f t="shared" ca="1" si="14"/>
        <v>0</v>
      </c>
      <c r="X24" s="80">
        <f t="shared" ca="1" si="18"/>
        <v>0</v>
      </c>
      <c r="Y24" s="80" t="str">
        <f t="shared" si="15"/>
        <v/>
      </c>
      <c r="Z24" s="80" t="str">
        <f t="shared" si="16"/>
        <v/>
      </c>
      <c r="AA24" s="80">
        <f t="shared" si="19"/>
        <v>0</v>
      </c>
      <c r="AB24" t="str">
        <f t="shared" si="20"/>
        <v/>
      </c>
      <c r="AC24">
        <f t="shared" si="17"/>
        <v>0</v>
      </c>
    </row>
    <row r="25" spans="1:29" ht="18" customHeight="1" x14ac:dyDescent="0.25">
      <c r="A25" s="69">
        <f>IF(MONTH(DATE(Jahr,12,20))=12,DATE(Jahr,12,20),"")</f>
        <v>45279</v>
      </c>
      <c r="B25" s="70">
        <f t="shared" si="0"/>
        <v>45279</v>
      </c>
      <c r="C25" s="71"/>
      <c r="D25" s="71"/>
      <c r="E25" s="72"/>
      <c r="F25" s="73"/>
      <c r="G25" s="74" t="str">
        <f t="shared" si="1"/>
        <v/>
      </c>
      <c r="H25" s="75">
        <f t="shared" si="2"/>
        <v>0.33333333333333331</v>
      </c>
      <c r="I25" s="76" t="str">
        <f t="shared" ca="1" si="3"/>
        <v/>
      </c>
      <c r="J25" s="77" t="str">
        <f t="shared" ca="1" si="4"/>
        <v/>
      </c>
      <c r="K25" s="78" t="str">
        <f ca="1">IF(A25="","",MID(IF(N25=1,", "&amp;INDEX(Feiertage_Namen,MATCH(A25,Feiertage_aktiv,0)),"")&amp;IF(AND(ISNUMBER(C25),NOT(ISNUMBER(D25))),", Ende fehlt","")&amp;IF(AND(ISNUMBER(D25),NOT(ISNUMBER(C25))),", Beginn fehlt","")&amp;IF(AND(S25&gt;540,R25&lt;45),", Pause unter 45 Min.",IF(AND(S25&gt;360,R25&lt;30),", Pause unter 30 Min.",""))&amp;IF(S25&gt;600,", über 10 Std.","")&amp;IF(AND(ISNUMBER(AB25),N(AB25)&lt;660),", Ruhezeit unter 11 Std.","")&amp;IF(AND(Q25&gt;0,R25&gt;=Q25),", Pause zu lang","")&amp;IF(AND(ISNUMBER(C25),ISNUMBER(D25),Q25=0),", Beginn gleich Ende","")&amp;IF(AND(A25&lt;TODAY(),P25&gt;0,C25="",D25="",F25=""),", Eintrag fehlt","")&amp;IF(AND(T25="HU",A25&lt;TODAY(),P25&gt;0,C25="",D25=""),", HU ohne Arbeitszeit","")&amp;IF(AND(T25&lt;&gt;"",ISNA(MATCH(T25,{"U","HU","K","ZA","F"},0))),", Kürzel unbekannt",""),3,200))</f>
        <v/>
      </c>
      <c r="L25" s="79"/>
      <c r="N25">
        <f t="shared" si="5"/>
        <v>0</v>
      </c>
      <c r="O25">
        <f t="shared" si="6"/>
        <v>0.33333333333333331</v>
      </c>
      <c r="P25">
        <f t="shared" si="7"/>
        <v>0.33333333333333331</v>
      </c>
      <c r="Q25">
        <f t="shared" si="8"/>
        <v>0</v>
      </c>
      <c r="R25">
        <f t="shared" si="9"/>
        <v>0</v>
      </c>
      <c r="S25">
        <f t="shared" si="10"/>
        <v>0</v>
      </c>
      <c r="T25" t="str">
        <f t="shared" si="11"/>
        <v/>
      </c>
      <c r="U25" s="80">
        <f t="shared" si="12"/>
        <v>0</v>
      </c>
      <c r="V25">
        <f t="shared" ca="1" si="13"/>
        <v>0</v>
      </c>
      <c r="W25" s="80">
        <f t="shared" ca="1" si="14"/>
        <v>0</v>
      </c>
      <c r="X25" s="80">
        <f t="shared" ca="1" si="18"/>
        <v>0</v>
      </c>
      <c r="Y25" s="80" t="str">
        <f t="shared" si="15"/>
        <v/>
      </c>
      <c r="Z25" s="80" t="str">
        <f t="shared" si="16"/>
        <v/>
      </c>
      <c r="AA25" s="80">
        <f t="shared" si="19"/>
        <v>0</v>
      </c>
      <c r="AB25" t="str">
        <f t="shared" si="20"/>
        <v/>
      </c>
      <c r="AC25">
        <f t="shared" si="17"/>
        <v>0</v>
      </c>
    </row>
    <row r="26" spans="1:29" ht="18" customHeight="1" x14ac:dyDescent="0.25">
      <c r="A26" s="69">
        <f>IF(MONTH(DATE(Jahr,12,21))=12,DATE(Jahr,12,21),"")</f>
        <v>45280</v>
      </c>
      <c r="B26" s="70">
        <f t="shared" si="0"/>
        <v>45280</v>
      </c>
      <c r="C26" s="71"/>
      <c r="D26" s="71"/>
      <c r="E26" s="72"/>
      <c r="F26" s="73"/>
      <c r="G26" s="74" t="str">
        <f t="shared" si="1"/>
        <v/>
      </c>
      <c r="H26" s="75">
        <f t="shared" si="2"/>
        <v>0.33333333333333331</v>
      </c>
      <c r="I26" s="76" t="str">
        <f t="shared" ca="1" si="3"/>
        <v/>
      </c>
      <c r="J26" s="77" t="str">
        <f t="shared" ca="1" si="4"/>
        <v/>
      </c>
      <c r="K26" s="78" t="str">
        <f ca="1">IF(A26="","",MID(IF(N26=1,", "&amp;INDEX(Feiertage_Namen,MATCH(A26,Feiertage_aktiv,0)),"")&amp;IF(AND(ISNUMBER(C26),NOT(ISNUMBER(D26))),", Ende fehlt","")&amp;IF(AND(ISNUMBER(D26),NOT(ISNUMBER(C26))),", Beginn fehlt","")&amp;IF(AND(S26&gt;540,R26&lt;45),", Pause unter 45 Min.",IF(AND(S26&gt;360,R26&lt;30),", Pause unter 30 Min.",""))&amp;IF(S26&gt;600,", über 10 Std.","")&amp;IF(AND(ISNUMBER(AB26),N(AB26)&lt;660),", Ruhezeit unter 11 Std.","")&amp;IF(AND(Q26&gt;0,R26&gt;=Q26),", Pause zu lang","")&amp;IF(AND(ISNUMBER(C26),ISNUMBER(D26),Q26=0),", Beginn gleich Ende","")&amp;IF(AND(A26&lt;TODAY(),P26&gt;0,C26="",D26="",F26=""),", Eintrag fehlt","")&amp;IF(AND(T26="HU",A26&lt;TODAY(),P26&gt;0,C26="",D26=""),", HU ohne Arbeitszeit","")&amp;IF(AND(T26&lt;&gt;"",ISNA(MATCH(T26,{"U","HU","K","ZA","F"},0))),", Kürzel unbekannt",""),3,200))</f>
        <v/>
      </c>
      <c r="L26" s="79"/>
      <c r="N26">
        <f t="shared" si="5"/>
        <v>0</v>
      </c>
      <c r="O26">
        <f t="shared" si="6"/>
        <v>0.33333333333333331</v>
      </c>
      <c r="P26">
        <f t="shared" si="7"/>
        <v>0.33333333333333331</v>
      </c>
      <c r="Q26">
        <f t="shared" si="8"/>
        <v>0</v>
      </c>
      <c r="R26">
        <f t="shared" si="9"/>
        <v>0</v>
      </c>
      <c r="S26">
        <f t="shared" si="10"/>
        <v>0</v>
      </c>
      <c r="T26" t="str">
        <f t="shared" si="11"/>
        <v/>
      </c>
      <c r="U26" s="80">
        <f t="shared" si="12"/>
        <v>0</v>
      </c>
      <c r="V26">
        <f t="shared" ca="1" si="13"/>
        <v>0</v>
      </c>
      <c r="W26" s="80">
        <f t="shared" ca="1" si="14"/>
        <v>0</v>
      </c>
      <c r="X26" s="80">
        <f t="shared" ca="1" si="18"/>
        <v>0</v>
      </c>
      <c r="Y26" s="80" t="str">
        <f t="shared" si="15"/>
        <v/>
      </c>
      <c r="Z26" s="80" t="str">
        <f t="shared" si="16"/>
        <v/>
      </c>
      <c r="AA26" s="80">
        <f t="shared" si="19"/>
        <v>0</v>
      </c>
      <c r="AB26" t="str">
        <f t="shared" si="20"/>
        <v/>
      </c>
      <c r="AC26">
        <f t="shared" si="17"/>
        <v>0</v>
      </c>
    </row>
    <row r="27" spans="1:29" ht="18" customHeight="1" x14ac:dyDescent="0.25">
      <c r="A27" s="69">
        <f>IF(MONTH(DATE(Jahr,12,22))=12,DATE(Jahr,12,22),"")</f>
        <v>45281</v>
      </c>
      <c r="B27" s="70">
        <f t="shared" si="0"/>
        <v>45281</v>
      </c>
      <c r="C27" s="71"/>
      <c r="D27" s="71"/>
      <c r="E27" s="72"/>
      <c r="F27" s="73"/>
      <c r="G27" s="74" t="str">
        <f t="shared" si="1"/>
        <v/>
      </c>
      <c r="H27" s="75">
        <f t="shared" si="2"/>
        <v>0.33333333333333331</v>
      </c>
      <c r="I27" s="76" t="str">
        <f t="shared" ca="1" si="3"/>
        <v/>
      </c>
      <c r="J27" s="77" t="str">
        <f t="shared" ca="1" si="4"/>
        <v/>
      </c>
      <c r="K27" s="78" t="str">
        <f ca="1">IF(A27="","",MID(IF(N27=1,", "&amp;INDEX(Feiertage_Namen,MATCH(A27,Feiertage_aktiv,0)),"")&amp;IF(AND(ISNUMBER(C27),NOT(ISNUMBER(D27))),", Ende fehlt","")&amp;IF(AND(ISNUMBER(D27),NOT(ISNUMBER(C27))),", Beginn fehlt","")&amp;IF(AND(S27&gt;540,R27&lt;45),", Pause unter 45 Min.",IF(AND(S27&gt;360,R27&lt;30),", Pause unter 30 Min.",""))&amp;IF(S27&gt;600,", über 10 Std.","")&amp;IF(AND(ISNUMBER(AB27),N(AB27)&lt;660),", Ruhezeit unter 11 Std.","")&amp;IF(AND(Q27&gt;0,R27&gt;=Q27),", Pause zu lang","")&amp;IF(AND(ISNUMBER(C27),ISNUMBER(D27),Q27=0),", Beginn gleich Ende","")&amp;IF(AND(A27&lt;TODAY(),P27&gt;0,C27="",D27="",F27=""),", Eintrag fehlt","")&amp;IF(AND(T27="HU",A27&lt;TODAY(),P27&gt;0,C27="",D27=""),", HU ohne Arbeitszeit","")&amp;IF(AND(T27&lt;&gt;"",ISNA(MATCH(T27,{"U","HU","K","ZA","F"},0))),", Kürzel unbekannt",""),3,200))</f>
        <v/>
      </c>
      <c r="L27" s="79"/>
      <c r="N27">
        <f t="shared" si="5"/>
        <v>0</v>
      </c>
      <c r="O27">
        <f t="shared" si="6"/>
        <v>0.33333333333333331</v>
      </c>
      <c r="P27">
        <f t="shared" si="7"/>
        <v>0.33333333333333331</v>
      </c>
      <c r="Q27">
        <f t="shared" si="8"/>
        <v>0</v>
      </c>
      <c r="R27">
        <f t="shared" si="9"/>
        <v>0</v>
      </c>
      <c r="S27">
        <f t="shared" si="10"/>
        <v>0</v>
      </c>
      <c r="T27" t="str">
        <f t="shared" si="11"/>
        <v/>
      </c>
      <c r="U27" s="80">
        <f t="shared" si="12"/>
        <v>0</v>
      </c>
      <c r="V27">
        <f t="shared" ca="1" si="13"/>
        <v>0</v>
      </c>
      <c r="W27" s="80">
        <f t="shared" ca="1" si="14"/>
        <v>0</v>
      </c>
      <c r="X27" s="80">
        <f t="shared" ca="1" si="18"/>
        <v>0</v>
      </c>
      <c r="Y27" s="80" t="str">
        <f t="shared" si="15"/>
        <v/>
      </c>
      <c r="Z27" s="80" t="str">
        <f t="shared" si="16"/>
        <v/>
      </c>
      <c r="AA27" s="80">
        <f t="shared" si="19"/>
        <v>0</v>
      </c>
      <c r="AB27" t="str">
        <f t="shared" si="20"/>
        <v/>
      </c>
      <c r="AC27">
        <f t="shared" si="17"/>
        <v>0</v>
      </c>
    </row>
    <row r="28" spans="1:29" ht="18" customHeight="1" x14ac:dyDescent="0.25">
      <c r="A28" s="69">
        <f>IF(MONTH(DATE(Jahr,12,23))=12,DATE(Jahr,12,23),"")</f>
        <v>45282</v>
      </c>
      <c r="B28" s="70">
        <f t="shared" si="0"/>
        <v>45282</v>
      </c>
      <c r="C28" s="71"/>
      <c r="D28" s="71"/>
      <c r="E28" s="72"/>
      <c r="F28" s="73"/>
      <c r="G28" s="74" t="str">
        <f t="shared" si="1"/>
        <v/>
      </c>
      <c r="H28" s="75">
        <f t="shared" si="2"/>
        <v>0.33333333333333331</v>
      </c>
      <c r="I28" s="76" t="str">
        <f t="shared" ca="1" si="3"/>
        <v/>
      </c>
      <c r="J28" s="77" t="str">
        <f t="shared" ca="1" si="4"/>
        <v/>
      </c>
      <c r="K28" s="78" t="str">
        <f ca="1">IF(A28="","",MID(IF(N28=1,", "&amp;INDEX(Feiertage_Namen,MATCH(A28,Feiertage_aktiv,0)),"")&amp;IF(AND(ISNUMBER(C28),NOT(ISNUMBER(D28))),", Ende fehlt","")&amp;IF(AND(ISNUMBER(D28),NOT(ISNUMBER(C28))),", Beginn fehlt","")&amp;IF(AND(S28&gt;540,R28&lt;45),", Pause unter 45 Min.",IF(AND(S28&gt;360,R28&lt;30),", Pause unter 30 Min.",""))&amp;IF(S28&gt;600,", über 10 Std.","")&amp;IF(AND(ISNUMBER(AB28),N(AB28)&lt;660),", Ruhezeit unter 11 Std.","")&amp;IF(AND(Q28&gt;0,R28&gt;=Q28),", Pause zu lang","")&amp;IF(AND(ISNUMBER(C28),ISNUMBER(D28),Q28=0),", Beginn gleich Ende","")&amp;IF(AND(A28&lt;TODAY(),P28&gt;0,C28="",D28="",F28=""),", Eintrag fehlt","")&amp;IF(AND(T28="HU",A28&lt;TODAY(),P28&gt;0,C28="",D28=""),", HU ohne Arbeitszeit","")&amp;IF(AND(T28&lt;&gt;"",ISNA(MATCH(T28,{"U","HU","K","ZA","F"},0))),", Kürzel unbekannt",""),3,200))</f>
        <v/>
      </c>
      <c r="L28" s="79"/>
      <c r="N28">
        <f t="shared" si="5"/>
        <v>0</v>
      </c>
      <c r="O28">
        <f t="shared" si="6"/>
        <v>0.33333333333333331</v>
      </c>
      <c r="P28">
        <f t="shared" si="7"/>
        <v>0.33333333333333331</v>
      </c>
      <c r="Q28">
        <f t="shared" si="8"/>
        <v>0</v>
      </c>
      <c r="R28">
        <f t="shared" si="9"/>
        <v>0</v>
      </c>
      <c r="S28">
        <f t="shared" si="10"/>
        <v>0</v>
      </c>
      <c r="T28" t="str">
        <f t="shared" si="11"/>
        <v/>
      </c>
      <c r="U28" s="80">
        <f t="shared" si="12"/>
        <v>0</v>
      </c>
      <c r="V28">
        <f t="shared" ca="1" si="13"/>
        <v>0</v>
      </c>
      <c r="W28" s="80">
        <f t="shared" ca="1" si="14"/>
        <v>0</v>
      </c>
      <c r="X28" s="80">
        <f t="shared" ca="1" si="18"/>
        <v>0</v>
      </c>
      <c r="Y28" s="80" t="str">
        <f t="shared" si="15"/>
        <v/>
      </c>
      <c r="Z28" s="80" t="str">
        <f t="shared" si="16"/>
        <v/>
      </c>
      <c r="AA28" s="80">
        <f t="shared" si="19"/>
        <v>0</v>
      </c>
      <c r="AB28" t="str">
        <f t="shared" si="20"/>
        <v/>
      </c>
      <c r="AC28">
        <f t="shared" si="17"/>
        <v>0</v>
      </c>
    </row>
    <row r="29" spans="1:29" ht="18" customHeight="1" x14ac:dyDescent="0.25">
      <c r="A29" s="69">
        <f>IF(MONTH(DATE(Jahr,12,24))=12,DATE(Jahr,12,24),"")</f>
        <v>45283</v>
      </c>
      <c r="B29" s="70">
        <f t="shared" si="0"/>
        <v>45283</v>
      </c>
      <c r="C29" s="71"/>
      <c r="D29" s="71"/>
      <c r="E29" s="72"/>
      <c r="F29" s="73"/>
      <c r="G29" s="74" t="str">
        <f t="shared" si="1"/>
        <v/>
      </c>
      <c r="H29" s="75">
        <f t="shared" si="2"/>
        <v>0.33333333333333331</v>
      </c>
      <c r="I29" s="76" t="str">
        <f t="shared" ca="1" si="3"/>
        <v/>
      </c>
      <c r="J29" s="77" t="str">
        <f t="shared" ca="1" si="4"/>
        <v/>
      </c>
      <c r="K29" s="78" t="str">
        <f ca="1">IF(A29="","",MID(IF(N29=1,", "&amp;INDEX(Feiertage_Namen,MATCH(A29,Feiertage_aktiv,0)),"")&amp;IF(AND(ISNUMBER(C29),NOT(ISNUMBER(D29))),", Ende fehlt","")&amp;IF(AND(ISNUMBER(D29),NOT(ISNUMBER(C29))),", Beginn fehlt","")&amp;IF(AND(S29&gt;540,R29&lt;45),", Pause unter 45 Min.",IF(AND(S29&gt;360,R29&lt;30),", Pause unter 30 Min.",""))&amp;IF(S29&gt;600,", über 10 Std.","")&amp;IF(AND(ISNUMBER(AB29),N(AB29)&lt;660),", Ruhezeit unter 11 Std.","")&amp;IF(AND(Q29&gt;0,R29&gt;=Q29),", Pause zu lang","")&amp;IF(AND(ISNUMBER(C29),ISNUMBER(D29),Q29=0),", Beginn gleich Ende","")&amp;IF(AND(A29&lt;TODAY(),P29&gt;0,C29="",D29="",F29=""),", Eintrag fehlt","")&amp;IF(AND(T29="HU",A29&lt;TODAY(),P29&gt;0,C29="",D29=""),", HU ohne Arbeitszeit","")&amp;IF(AND(T29&lt;&gt;"",ISNA(MATCH(T29,{"U","HU","K","ZA","F"},0))),", Kürzel unbekannt",""),3,200))</f>
        <v/>
      </c>
      <c r="L29" s="79"/>
      <c r="N29">
        <f t="shared" si="5"/>
        <v>0</v>
      </c>
      <c r="O29">
        <f t="shared" si="6"/>
        <v>0.33333333333333331</v>
      </c>
      <c r="P29">
        <f t="shared" si="7"/>
        <v>0.33333333333333331</v>
      </c>
      <c r="Q29">
        <f t="shared" si="8"/>
        <v>0</v>
      </c>
      <c r="R29">
        <f t="shared" si="9"/>
        <v>0</v>
      </c>
      <c r="S29">
        <f t="shared" si="10"/>
        <v>0</v>
      </c>
      <c r="T29" t="str">
        <f t="shared" si="11"/>
        <v/>
      </c>
      <c r="U29" s="80">
        <f t="shared" si="12"/>
        <v>0</v>
      </c>
      <c r="V29">
        <f t="shared" ca="1" si="13"/>
        <v>0</v>
      </c>
      <c r="W29" s="80">
        <f t="shared" ca="1" si="14"/>
        <v>0</v>
      </c>
      <c r="X29" s="80">
        <f t="shared" ca="1" si="18"/>
        <v>0</v>
      </c>
      <c r="Y29" s="80" t="str">
        <f t="shared" si="15"/>
        <v/>
      </c>
      <c r="Z29" s="80" t="str">
        <f t="shared" si="16"/>
        <v/>
      </c>
      <c r="AA29" s="80">
        <f t="shared" si="19"/>
        <v>0</v>
      </c>
      <c r="AB29" t="str">
        <f t="shared" si="20"/>
        <v/>
      </c>
      <c r="AC29">
        <f t="shared" si="17"/>
        <v>0</v>
      </c>
    </row>
    <row r="30" spans="1:29" ht="18" customHeight="1" x14ac:dyDescent="0.25">
      <c r="A30" s="69">
        <f>IF(MONTH(DATE(Jahr,12,25))=12,DATE(Jahr,12,25),"")</f>
        <v>45284</v>
      </c>
      <c r="B30" s="70">
        <f t="shared" si="0"/>
        <v>45284</v>
      </c>
      <c r="C30" s="71"/>
      <c r="D30" s="71"/>
      <c r="E30" s="72"/>
      <c r="F30" s="73"/>
      <c r="G30" s="74" t="str">
        <f t="shared" si="1"/>
        <v/>
      </c>
      <c r="H30" s="75">
        <f t="shared" si="2"/>
        <v>0</v>
      </c>
      <c r="I30" s="76" t="str">
        <f t="shared" ca="1" si="3"/>
        <v/>
      </c>
      <c r="J30" s="77" t="str">
        <f t="shared" ca="1" si="4"/>
        <v/>
      </c>
      <c r="K30" s="78" t="str">
        <f ca="1">IF(A30="","",MID(IF(N30=1,", "&amp;INDEX(Feiertage_Namen,MATCH(A30,Feiertage_aktiv,0)),"")&amp;IF(AND(ISNUMBER(C30),NOT(ISNUMBER(D30))),", Ende fehlt","")&amp;IF(AND(ISNUMBER(D30),NOT(ISNUMBER(C30))),", Beginn fehlt","")&amp;IF(AND(S30&gt;540,R30&lt;45),", Pause unter 45 Min.",IF(AND(S30&gt;360,R30&lt;30),", Pause unter 30 Min.",""))&amp;IF(S30&gt;600,", über 10 Std.","")&amp;IF(AND(ISNUMBER(AB30),N(AB30)&lt;660),", Ruhezeit unter 11 Std.","")&amp;IF(AND(Q30&gt;0,R30&gt;=Q30),", Pause zu lang","")&amp;IF(AND(ISNUMBER(C30),ISNUMBER(D30),Q30=0),", Beginn gleich Ende","")&amp;IF(AND(A30&lt;TODAY(),P30&gt;0,C30="",D30="",F30=""),", Eintrag fehlt","")&amp;IF(AND(T30="HU",A30&lt;TODAY(),P30&gt;0,C30="",D30=""),", HU ohne Arbeitszeit","")&amp;IF(AND(T30&lt;&gt;"",ISNA(MATCH(T30,{"U","HU","K","ZA","F"},0))),", Kürzel unbekannt",""),3,200))</f>
        <v>1. Weihnachtstag</v>
      </c>
      <c r="L30" s="79"/>
      <c r="N30">
        <f t="shared" si="5"/>
        <v>1</v>
      </c>
      <c r="O30">
        <f t="shared" si="6"/>
        <v>0</v>
      </c>
      <c r="P30">
        <f t="shared" si="7"/>
        <v>0</v>
      </c>
      <c r="Q30">
        <f t="shared" si="8"/>
        <v>0</v>
      </c>
      <c r="R30">
        <f t="shared" si="9"/>
        <v>0</v>
      </c>
      <c r="S30">
        <f t="shared" si="10"/>
        <v>0</v>
      </c>
      <c r="T30" t="str">
        <f t="shared" si="11"/>
        <v/>
      </c>
      <c r="U30" s="80">
        <f t="shared" si="12"/>
        <v>0</v>
      </c>
      <c r="V30">
        <f t="shared" ca="1" si="13"/>
        <v>0</v>
      </c>
      <c r="W30" s="80">
        <f t="shared" ca="1" si="14"/>
        <v>0</v>
      </c>
      <c r="X30" s="80">
        <f t="shared" ca="1" si="18"/>
        <v>0</v>
      </c>
      <c r="Y30" s="80" t="str">
        <f t="shared" si="15"/>
        <v/>
      </c>
      <c r="Z30" s="80" t="str">
        <f t="shared" si="16"/>
        <v/>
      </c>
      <c r="AA30" s="80">
        <f t="shared" si="19"/>
        <v>0</v>
      </c>
      <c r="AB30" t="str">
        <f t="shared" si="20"/>
        <v/>
      </c>
      <c r="AC30">
        <f t="shared" si="17"/>
        <v>0</v>
      </c>
    </row>
    <row r="31" spans="1:29" ht="18" customHeight="1" x14ac:dyDescent="0.25">
      <c r="A31" s="69">
        <f>IF(MONTH(DATE(Jahr,12,26))=12,DATE(Jahr,12,26),"")</f>
        <v>45285</v>
      </c>
      <c r="B31" s="70">
        <f t="shared" si="0"/>
        <v>45285</v>
      </c>
      <c r="C31" s="71"/>
      <c r="D31" s="71"/>
      <c r="E31" s="72"/>
      <c r="F31" s="73"/>
      <c r="G31" s="74" t="str">
        <f t="shared" si="1"/>
        <v/>
      </c>
      <c r="H31" s="75">
        <f t="shared" si="2"/>
        <v>0</v>
      </c>
      <c r="I31" s="76" t="str">
        <f t="shared" ca="1" si="3"/>
        <v/>
      </c>
      <c r="J31" s="77" t="str">
        <f t="shared" ca="1" si="4"/>
        <v/>
      </c>
      <c r="K31" s="78" t="str">
        <f ca="1">IF(A31="","",MID(IF(N31=1,", "&amp;INDEX(Feiertage_Namen,MATCH(A31,Feiertage_aktiv,0)),"")&amp;IF(AND(ISNUMBER(C31),NOT(ISNUMBER(D31))),", Ende fehlt","")&amp;IF(AND(ISNUMBER(D31),NOT(ISNUMBER(C31))),", Beginn fehlt","")&amp;IF(AND(S31&gt;540,R31&lt;45),", Pause unter 45 Min.",IF(AND(S31&gt;360,R31&lt;30),", Pause unter 30 Min.",""))&amp;IF(S31&gt;600,", über 10 Std.","")&amp;IF(AND(ISNUMBER(AB31),N(AB31)&lt;660),", Ruhezeit unter 11 Std.","")&amp;IF(AND(Q31&gt;0,R31&gt;=Q31),", Pause zu lang","")&amp;IF(AND(ISNUMBER(C31),ISNUMBER(D31),Q31=0),", Beginn gleich Ende","")&amp;IF(AND(A31&lt;TODAY(),P31&gt;0,C31="",D31="",F31=""),", Eintrag fehlt","")&amp;IF(AND(T31="HU",A31&lt;TODAY(),P31&gt;0,C31="",D31=""),", HU ohne Arbeitszeit","")&amp;IF(AND(T31&lt;&gt;"",ISNA(MATCH(T31,{"U","HU","K","ZA","F"},0))),", Kürzel unbekannt",""),3,200))</f>
        <v>2. Weihnachtstag</v>
      </c>
      <c r="L31" s="79"/>
      <c r="N31">
        <f t="shared" si="5"/>
        <v>1</v>
      </c>
      <c r="O31">
        <f t="shared" si="6"/>
        <v>0</v>
      </c>
      <c r="P31">
        <f t="shared" si="7"/>
        <v>0</v>
      </c>
      <c r="Q31">
        <f t="shared" si="8"/>
        <v>0</v>
      </c>
      <c r="R31">
        <f t="shared" si="9"/>
        <v>0</v>
      </c>
      <c r="S31">
        <f t="shared" si="10"/>
        <v>0</v>
      </c>
      <c r="T31" t="str">
        <f t="shared" si="11"/>
        <v/>
      </c>
      <c r="U31" s="80">
        <f t="shared" si="12"/>
        <v>0</v>
      </c>
      <c r="V31">
        <f t="shared" ca="1" si="13"/>
        <v>0</v>
      </c>
      <c r="W31" s="80">
        <f t="shared" ca="1" si="14"/>
        <v>0</v>
      </c>
      <c r="X31" s="80">
        <f t="shared" ca="1" si="18"/>
        <v>0</v>
      </c>
      <c r="Y31" s="80" t="str">
        <f t="shared" si="15"/>
        <v/>
      </c>
      <c r="Z31" s="80" t="str">
        <f t="shared" si="16"/>
        <v/>
      </c>
      <c r="AA31" s="80">
        <f t="shared" si="19"/>
        <v>0</v>
      </c>
      <c r="AB31" t="str">
        <f t="shared" si="20"/>
        <v/>
      </c>
      <c r="AC31">
        <f t="shared" si="17"/>
        <v>0</v>
      </c>
    </row>
    <row r="32" spans="1:29" ht="18" customHeight="1" x14ac:dyDescent="0.25">
      <c r="A32" s="69">
        <f>IF(MONTH(DATE(Jahr,12,27))=12,DATE(Jahr,12,27),"")</f>
        <v>45286</v>
      </c>
      <c r="B32" s="70">
        <f t="shared" si="0"/>
        <v>45286</v>
      </c>
      <c r="C32" s="71"/>
      <c r="D32" s="71"/>
      <c r="E32" s="72"/>
      <c r="F32" s="73"/>
      <c r="G32" s="74" t="str">
        <f t="shared" si="1"/>
        <v/>
      </c>
      <c r="H32" s="75">
        <f t="shared" si="2"/>
        <v>0.33333333333333331</v>
      </c>
      <c r="I32" s="76" t="str">
        <f t="shared" ca="1" si="3"/>
        <v/>
      </c>
      <c r="J32" s="77" t="str">
        <f t="shared" ca="1" si="4"/>
        <v/>
      </c>
      <c r="K32" s="78" t="str">
        <f ca="1">IF(A32="","",MID(IF(N32=1,", "&amp;INDEX(Feiertage_Namen,MATCH(A32,Feiertage_aktiv,0)),"")&amp;IF(AND(ISNUMBER(C32),NOT(ISNUMBER(D32))),", Ende fehlt","")&amp;IF(AND(ISNUMBER(D32),NOT(ISNUMBER(C32))),", Beginn fehlt","")&amp;IF(AND(S32&gt;540,R32&lt;45),", Pause unter 45 Min.",IF(AND(S32&gt;360,R32&lt;30),", Pause unter 30 Min.",""))&amp;IF(S32&gt;600,", über 10 Std.","")&amp;IF(AND(ISNUMBER(AB32),N(AB32)&lt;660),", Ruhezeit unter 11 Std.","")&amp;IF(AND(Q32&gt;0,R32&gt;=Q32),", Pause zu lang","")&amp;IF(AND(ISNUMBER(C32),ISNUMBER(D32),Q32=0),", Beginn gleich Ende","")&amp;IF(AND(A32&lt;TODAY(),P32&gt;0,C32="",D32="",F32=""),", Eintrag fehlt","")&amp;IF(AND(T32="HU",A32&lt;TODAY(),P32&gt;0,C32="",D32=""),", HU ohne Arbeitszeit","")&amp;IF(AND(T32&lt;&gt;"",ISNA(MATCH(T32,{"U","HU","K","ZA","F"},0))),", Kürzel unbekannt",""),3,200))</f>
        <v/>
      </c>
      <c r="L32" s="79"/>
      <c r="N32">
        <f t="shared" si="5"/>
        <v>0</v>
      </c>
      <c r="O32">
        <f t="shared" si="6"/>
        <v>0.33333333333333331</v>
      </c>
      <c r="P32">
        <f t="shared" si="7"/>
        <v>0.33333333333333331</v>
      </c>
      <c r="Q32">
        <f t="shared" si="8"/>
        <v>0</v>
      </c>
      <c r="R32">
        <f t="shared" si="9"/>
        <v>0</v>
      </c>
      <c r="S32">
        <f t="shared" si="10"/>
        <v>0</v>
      </c>
      <c r="T32" t="str">
        <f t="shared" si="11"/>
        <v/>
      </c>
      <c r="U32" s="80">
        <f t="shared" si="12"/>
        <v>0</v>
      </c>
      <c r="V32">
        <f t="shared" ca="1" si="13"/>
        <v>0</v>
      </c>
      <c r="W32" s="80">
        <f t="shared" ca="1" si="14"/>
        <v>0</v>
      </c>
      <c r="X32" s="80">
        <f t="shared" ca="1" si="18"/>
        <v>0</v>
      </c>
      <c r="Y32" s="80" t="str">
        <f t="shared" si="15"/>
        <v/>
      </c>
      <c r="Z32" s="80" t="str">
        <f t="shared" si="16"/>
        <v/>
      </c>
      <c r="AA32" s="80">
        <f t="shared" si="19"/>
        <v>0</v>
      </c>
      <c r="AB32" t="str">
        <f t="shared" si="20"/>
        <v/>
      </c>
      <c r="AC32">
        <f t="shared" si="17"/>
        <v>0</v>
      </c>
    </row>
    <row r="33" spans="1:29" ht="18" customHeight="1" x14ac:dyDescent="0.25">
      <c r="A33" s="69">
        <f>IF(MONTH(DATE(Jahr,12,28))=12,DATE(Jahr,12,28),"")</f>
        <v>45287</v>
      </c>
      <c r="B33" s="70">
        <f t="shared" si="0"/>
        <v>45287</v>
      </c>
      <c r="C33" s="71"/>
      <c r="D33" s="71"/>
      <c r="E33" s="72"/>
      <c r="F33" s="73"/>
      <c r="G33" s="74" t="str">
        <f t="shared" si="1"/>
        <v/>
      </c>
      <c r="H33" s="75">
        <f t="shared" si="2"/>
        <v>0.33333333333333331</v>
      </c>
      <c r="I33" s="76" t="str">
        <f t="shared" ca="1" si="3"/>
        <v/>
      </c>
      <c r="J33" s="77" t="str">
        <f t="shared" ca="1" si="4"/>
        <v/>
      </c>
      <c r="K33" s="78" t="str">
        <f ca="1">IF(A33="","",MID(IF(N33=1,", "&amp;INDEX(Feiertage_Namen,MATCH(A33,Feiertage_aktiv,0)),"")&amp;IF(AND(ISNUMBER(C33),NOT(ISNUMBER(D33))),", Ende fehlt","")&amp;IF(AND(ISNUMBER(D33),NOT(ISNUMBER(C33))),", Beginn fehlt","")&amp;IF(AND(S33&gt;540,R33&lt;45),", Pause unter 45 Min.",IF(AND(S33&gt;360,R33&lt;30),", Pause unter 30 Min.",""))&amp;IF(S33&gt;600,", über 10 Std.","")&amp;IF(AND(ISNUMBER(AB33),N(AB33)&lt;660),", Ruhezeit unter 11 Std.","")&amp;IF(AND(Q33&gt;0,R33&gt;=Q33),", Pause zu lang","")&amp;IF(AND(ISNUMBER(C33),ISNUMBER(D33),Q33=0),", Beginn gleich Ende","")&amp;IF(AND(A33&lt;TODAY(),P33&gt;0,C33="",D33="",F33=""),", Eintrag fehlt","")&amp;IF(AND(T33="HU",A33&lt;TODAY(),P33&gt;0,C33="",D33=""),", HU ohne Arbeitszeit","")&amp;IF(AND(T33&lt;&gt;"",ISNA(MATCH(T33,{"U","HU","K","ZA","F"},0))),", Kürzel unbekannt",""),3,200))</f>
        <v/>
      </c>
      <c r="L33" s="79"/>
      <c r="N33">
        <f t="shared" si="5"/>
        <v>0</v>
      </c>
      <c r="O33">
        <f t="shared" si="6"/>
        <v>0.33333333333333331</v>
      </c>
      <c r="P33">
        <f t="shared" si="7"/>
        <v>0.33333333333333331</v>
      </c>
      <c r="Q33">
        <f t="shared" si="8"/>
        <v>0</v>
      </c>
      <c r="R33">
        <f t="shared" si="9"/>
        <v>0</v>
      </c>
      <c r="S33">
        <f t="shared" si="10"/>
        <v>0</v>
      </c>
      <c r="T33" t="str">
        <f t="shared" si="11"/>
        <v/>
      </c>
      <c r="U33" s="80">
        <f t="shared" si="12"/>
        <v>0</v>
      </c>
      <c r="V33">
        <f t="shared" ca="1" si="13"/>
        <v>0</v>
      </c>
      <c r="W33" s="80">
        <f t="shared" ca="1" si="14"/>
        <v>0</v>
      </c>
      <c r="X33" s="80">
        <f t="shared" ca="1" si="18"/>
        <v>0</v>
      </c>
      <c r="Y33" s="80" t="str">
        <f t="shared" si="15"/>
        <v/>
      </c>
      <c r="Z33" s="80" t="str">
        <f t="shared" si="16"/>
        <v/>
      </c>
      <c r="AA33" s="80">
        <f t="shared" si="19"/>
        <v>0</v>
      </c>
      <c r="AB33" t="str">
        <f t="shared" si="20"/>
        <v/>
      </c>
      <c r="AC33">
        <f t="shared" si="17"/>
        <v>0</v>
      </c>
    </row>
    <row r="34" spans="1:29" ht="18" customHeight="1" x14ac:dyDescent="0.25">
      <c r="A34" s="69">
        <f>IF(MONTH(DATE(Jahr,12,29))=12,DATE(Jahr,12,29),"")</f>
        <v>45288</v>
      </c>
      <c r="B34" s="70">
        <f t="shared" si="0"/>
        <v>45288</v>
      </c>
      <c r="C34" s="71"/>
      <c r="D34" s="71"/>
      <c r="E34" s="72"/>
      <c r="F34" s="73"/>
      <c r="G34" s="74" t="str">
        <f t="shared" si="1"/>
        <v/>
      </c>
      <c r="H34" s="75">
        <f t="shared" si="2"/>
        <v>0.33333333333333331</v>
      </c>
      <c r="I34" s="76" t="str">
        <f t="shared" ca="1" si="3"/>
        <v/>
      </c>
      <c r="J34" s="77" t="str">
        <f t="shared" ca="1" si="4"/>
        <v/>
      </c>
      <c r="K34" s="78" t="str">
        <f ca="1">IF(A34="","",MID(IF(N34=1,", "&amp;INDEX(Feiertage_Namen,MATCH(A34,Feiertage_aktiv,0)),"")&amp;IF(AND(ISNUMBER(C34),NOT(ISNUMBER(D34))),", Ende fehlt","")&amp;IF(AND(ISNUMBER(D34),NOT(ISNUMBER(C34))),", Beginn fehlt","")&amp;IF(AND(S34&gt;540,R34&lt;45),", Pause unter 45 Min.",IF(AND(S34&gt;360,R34&lt;30),", Pause unter 30 Min.",""))&amp;IF(S34&gt;600,", über 10 Std.","")&amp;IF(AND(ISNUMBER(AB34),N(AB34)&lt;660),", Ruhezeit unter 11 Std.","")&amp;IF(AND(Q34&gt;0,R34&gt;=Q34),", Pause zu lang","")&amp;IF(AND(ISNUMBER(C34),ISNUMBER(D34),Q34=0),", Beginn gleich Ende","")&amp;IF(AND(A34&lt;TODAY(),P34&gt;0,C34="",D34="",F34=""),", Eintrag fehlt","")&amp;IF(AND(T34="HU",A34&lt;TODAY(),P34&gt;0,C34="",D34=""),", HU ohne Arbeitszeit","")&amp;IF(AND(T34&lt;&gt;"",ISNA(MATCH(T34,{"U","HU","K","ZA","F"},0))),", Kürzel unbekannt",""),3,200))</f>
        <v/>
      </c>
      <c r="L34" s="79"/>
      <c r="N34">
        <f t="shared" si="5"/>
        <v>0</v>
      </c>
      <c r="O34">
        <f t="shared" si="6"/>
        <v>0.33333333333333331</v>
      </c>
      <c r="P34">
        <f t="shared" si="7"/>
        <v>0.33333333333333331</v>
      </c>
      <c r="Q34">
        <f t="shared" si="8"/>
        <v>0</v>
      </c>
      <c r="R34">
        <f t="shared" si="9"/>
        <v>0</v>
      </c>
      <c r="S34">
        <f t="shared" si="10"/>
        <v>0</v>
      </c>
      <c r="T34" t="str">
        <f t="shared" si="11"/>
        <v/>
      </c>
      <c r="U34" s="80">
        <f t="shared" si="12"/>
        <v>0</v>
      </c>
      <c r="V34">
        <f t="shared" ca="1" si="13"/>
        <v>0</v>
      </c>
      <c r="W34" s="80">
        <f t="shared" ca="1" si="14"/>
        <v>0</v>
      </c>
      <c r="X34" s="80">
        <f t="shared" ca="1" si="18"/>
        <v>0</v>
      </c>
      <c r="Y34" s="80" t="str">
        <f t="shared" si="15"/>
        <v/>
      </c>
      <c r="Z34" s="80" t="str">
        <f t="shared" si="16"/>
        <v/>
      </c>
      <c r="AA34" s="80">
        <f t="shared" si="19"/>
        <v>0</v>
      </c>
      <c r="AB34" t="str">
        <f t="shared" si="20"/>
        <v/>
      </c>
      <c r="AC34">
        <f t="shared" si="17"/>
        <v>0</v>
      </c>
    </row>
    <row r="35" spans="1:29" ht="18" customHeight="1" x14ac:dyDescent="0.25">
      <c r="A35" s="69">
        <f>IF(MONTH(DATE(Jahr,12,30))=12,DATE(Jahr,12,30),"")</f>
        <v>45289</v>
      </c>
      <c r="B35" s="70">
        <f t="shared" si="0"/>
        <v>45289</v>
      </c>
      <c r="C35" s="71"/>
      <c r="D35" s="71"/>
      <c r="E35" s="72"/>
      <c r="F35" s="73"/>
      <c r="G35" s="74" t="str">
        <f t="shared" si="1"/>
        <v/>
      </c>
      <c r="H35" s="75">
        <f t="shared" si="2"/>
        <v>0.33333333333333331</v>
      </c>
      <c r="I35" s="76" t="str">
        <f t="shared" ca="1" si="3"/>
        <v/>
      </c>
      <c r="J35" s="77" t="str">
        <f t="shared" ca="1" si="4"/>
        <v/>
      </c>
      <c r="K35" s="78" t="str">
        <f ca="1">IF(A35="","",MID(IF(N35=1,", "&amp;INDEX(Feiertage_Namen,MATCH(A35,Feiertage_aktiv,0)),"")&amp;IF(AND(ISNUMBER(C35),NOT(ISNUMBER(D35))),", Ende fehlt","")&amp;IF(AND(ISNUMBER(D35),NOT(ISNUMBER(C35))),", Beginn fehlt","")&amp;IF(AND(S35&gt;540,R35&lt;45),", Pause unter 45 Min.",IF(AND(S35&gt;360,R35&lt;30),", Pause unter 30 Min.",""))&amp;IF(S35&gt;600,", über 10 Std.","")&amp;IF(AND(ISNUMBER(AB35),N(AB35)&lt;660),", Ruhezeit unter 11 Std.","")&amp;IF(AND(Q35&gt;0,R35&gt;=Q35),", Pause zu lang","")&amp;IF(AND(ISNUMBER(C35),ISNUMBER(D35),Q35=0),", Beginn gleich Ende","")&amp;IF(AND(A35&lt;TODAY(),P35&gt;0,C35="",D35="",F35=""),", Eintrag fehlt","")&amp;IF(AND(T35="HU",A35&lt;TODAY(),P35&gt;0,C35="",D35=""),", HU ohne Arbeitszeit","")&amp;IF(AND(T35&lt;&gt;"",ISNA(MATCH(T35,{"U","HU","K","ZA","F"},0))),", Kürzel unbekannt",""),3,200))</f>
        <v/>
      </c>
      <c r="L35" s="79"/>
      <c r="N35">
        <f t="shared" si="5"/>
        <v>0</v>
      </c>
      <c r="O35">
        <f t="shared" si="6"/>
        <v>0.33333333333333331</v>
      </c>
      <c r="P35">
        <f t="shared" si="7"/>
        <v>0.33333333333333331</v>
      </c>
      <c r="Q35">
        <f t="shared" si="8"/>
        <v>0</v>
      </c>
      <c r="R35">
        <f t="shared" si="9"/>
        <v>0</v>
      </c>
      <c r="S35">
        <f t="shared" si="10"/>
        <v>0</v>
      </c>
      <c r="T35" t="str">
        <f t="shared" si="11"/>
        <v/>
      </c>
      <c r="U35" s="80">
        <f t="shared" si="12"/>
        <v>0</v>
      </c>
      <c r="V35">
        <f t="shared" ca="1" si="13"/>
        <v>0</v>
      </c>
      <c r="W35" s="80">
        <f t="shared" ca="1" si="14"/>
        <v>0</v>
      </c>
      <c r="X35" s="80">
        <f t="shared" ca="1" si="18"/>
        <v>0</v>
      </c>
      <c r="Y35" s="80" t="str">
        <f t="shared" si="15"/>
        <v/>
      </c>
      <c r="Z35" s="80" t="str">
        <f t="shared" si="16"/>
        <v/>
      </c>
      <c r="AA35" s="80">
        <f t="shared" si="19"/>
        <v>0</v>
      </c>
      <c r="AB35" t="str">
        <f t="shared" si="20"/>
        <v/>
      </c>
      <c r="AC35">
        <f t="shared" si="17"/>
        <v>0</v>
      </c>
    </row>
    <row r="36" spans="1:29" ht="18" customHeight="1" x14ac:dyDescent="0.25">
      <c r="A36" s="69">
        <f>IF(MONTH(DATE(Jahr,12,31))=12,DATE(Jahr,12,31),"")</f>
        <v>45290</v>
      </c>
      <c r="B36" s="70">
        <f t="shared" si="0"/>
        <v>45290</v>
      </c>
      <c r="C36" s="71"/>
      <c r="D36" s="71"/>
      <c r="E36" s="72"/>
      <c r="F36" s="73"/>
      <c r="G36" s="74" t="str">
        <f t="shared" si="1"/>
        <v/>
      </c>
      <c r="H36" s="75">
        <f t="shared" si="2"/>
        <v>0.33333333333333331</v>
      </c>
      <c r="I36" s="76" t="str">
        <f t="shared" ca="1" si="3"/>
        <v/>
      </c>
      <c r="J36" s="77" t="str">
        <f t="shared" ca="1" si="4"/>
        <v/>
      </c>
      <c r="K36" s="78" t="str">
        <f ca="1">IF(A36="","",MID(IF(N36=1,", "&amp;INDEX(Feiertage_Namen,MATCH(A36,Feiertage_aktiv,0)),"")&amp;IF(AND(ISNUMBER(C36),NOT(ISNUMBER(D36))),", Ende fehlt","")&amp;IF(AND(ISNUMBER(D36),NOT(ISNUMBER(C36))),", Beginn fehlt","")&amp;IF(AND(S36&gt;540,R36&lt;45),", Pause unter 45 Min.",IF(AND(S36&gt;360,R36&lt;30),", Pause unter 30 Min.",""))&amp;IF(S36&gt;600,", über 10 Std.","")&amp;IF(AND(ISNUMBER(AB36),N(AB36)&lt;660),", Ruhezeit unter 11 Std.","")&amp;IF(AND(Q36&gt;0,R36&gt;=Q36),", Pause zu lang","")&amp;IF(AND(ISNUMBER(C36),ISNUMBER(D36),Q36=0),", Beginn gleich Ende","")&amp;IF(AND(A36&lt;TODAY(),P36&gt;0,C36="",D36="",F36=""),", Eintrag fehlt","")&amp;IF(AND(T36="HU",A36&lt;TODAY(),P36&gt;0,C36="",D36=""),", HU ohne Arbeitszeit","")&amp;IF(AND(T36&lt;&gt;"",ISNA(MATCH(T36,{"U","HU","K","ZA","F"},0))),", Kürzel unbekannt",""),3,200))</f>
        <v/>
      </c>
      <c r="L36" s="79"/>
      <c r="N36">
        <f t="shared" si="5"/>
        <v>0</v>
      </c>
      <c r="O36">
        <f t="shared" si="6"/>
        <v>0.33333333333333331</v>
      </c>
      <c r="P36">
        <f t="shared" si="7"/>
        <v>0.33333333333333331</v>
      </c>
      <c r="Q36">
        <f t="shared" si="8"/>
        <v>0</v>
      </c>
      <c r="R36">
        <f t="shared" si="9"/>
        <v>0</v>
      </c>
      <c r="S36">
        <f t="shared" si="10"/>
        <v>0</v>
      </c>
      <c r="T36" t="str">
        <f t="shared" si="11"/>
        <v/>
      </c>
      <c r="U36" s="80">
        <f t="shared" si="12"/>
        <v>0</v>
      </c>
      <c r="V36">
        <f t="shared" ca="1" si="13"/>
        <v>0</v>
      </c>
      <c r="W36" s="80">
        <f t="shared" ca="1" si="14"/>
        <v>0</v>
      </c>
      <c r="X36" s="80">
        <f t="shared" ca="1" si="18"/>
        <v>0</v>
      </c>
      <c r="Y36" s="80" t="str">
        <f t="shared" si="15"/>
        <v/>
      </c>
      <c r="Z36" s="80" t="str">
        <f t="shared" si="16"/>
        <v/>
      </c>
      <c r="AA36" s="80">
        <f t="shared" si="19"/>
        <v>0</v>
      </c>
      <c r="AB36" t="str">
        <f t="shared" si="20"/>
        <v/>
      </c>
      <c r="AC36">
        <f t="shared" si="17"/>
        <v>0</v>
      </c>
    </row>
    <row r="37" spans="1:29" ht="18" customHeight="1" x14ac:dyDescent="0.25">
      <c r="A37" s="114" t="s">
        <v>126</v>
      </c>
      <c r="B37" s="115"/>
      <c r="C37" s="115"/>
      <c r="D37" s="115"/>
      <c r="E37" s="115"/>
      <c r="F37" s="115"/>
      <c r="G37" s="82">
        <f>SUM(G6:G36)</f>
        <v>0</v>
      </c>
      <c r="H37" s="82">
        <f>SUM(P6:P36)</f>
        <v>7.6666666666666634</v>
      </c>
      <c r="I37" s="83">
        <f ca="1">SUM(W6:W36)</f>
        <v>0</v>
      </c>
      <c r="J37" s="84">
        <f ca="1">X36</f>
        <v>0</v>
      </c>
      <c r="K37" s="85" t="str">
        <f>IF(SUM(AC6:AC36)=0,"",IF(SUM(AC6:AC36)=1,"1 Tag mit Hinweis zum ArbZG",SUM(AC6:AC36)&amp;" Tage mit Hinweis zum ArbZG"))</f>
        <v/>
      </c>
      <c r="L37" s="81"/>
    </row>
    <row r="39" spans="1:29" x14ac:dyDescent="0.25">
      <c r="A39" s="86" t="s">
        <v>156</v>
      </c>
      <c r="I39" s="86" t="s">
        <v>157</v>
      </c>
    </row>
    <row r="40" spans="1:29" ht="15.95" customHeight="1" x14ac:dyDescent="0.25">
      <c r="A40" s="116" t="s">
        <v>158</v>
      </c>
      <c r="B40" s="117"/>
      <c r="C40" s="117"/>
      <c r="D40" s="117"/>
      <c r="E40" s="117"/>
      <c r="F40" s="119">
        <f>H37</f>
        <v>7.6666666666666634</v>
      </c>
      <c r="G40" s="117"/>
    </row>
    <row r="41" spans="1:29" ht="15.95" customHeight="1" x14ac:dyDescent="0.25">
      <c r="A41" s="116" t="s">
        <v>159</v>
      </c>
      <c r="B41" s="117"/>
      <c r="C41" s="117"/>
      <c r="D41" s="117"/>
      <c r="E41" s="117"/>
      <c r="F41" s="119">
        <f>G37</f>
        <v>0</v>
      </c>
      <c r="G41" s="117"/>
    </row>
    <row r="42" spans="1:29" ht="15.95" customHeight="1" x14ac:dyDescent="0.25">
      <c r="A42" s="116" t="s">
        <v>160</v>
      </c>
      <c r="B42" s="117"/>
      <c r="C42" s="117"/>
      <c r="D42" s="117"/>
      <c r="E42" s="117"/>
      <c r="F42" s="119">
        <f>SUM(U6:U36)</f>
        <v>0</v>
      </c>
      <c r="G42" s="117"/>
      <c r="I42" s="87"/>
      <c r="J42" s="87"/>
      <c r="K42" s="87"/>
      <c r="L42" s="87"/>
    </row>
    <row r="43" spans="1:29" ht="15.95" customHeight="1" x14ac:dyDescent="0.25">
      <c r="A43" s="116" t="s">
        <v>107</v>
      </c>
      <c r="B43" s="117"/>
      <c r="C43" s="117"/>
      <c r="D43" s="117"/>
      <c r="E43" s="117"/>
      <c r="F43" s="127">
        <f ca="1">I37</f>
        <v>0</v>
      </c>
      <c r="G43" s="117"/>
      <c r="I43" s="25" t="s">
        <v>161</v>
      </c>
    </row>
    <row r="44" spans="1:29" ht="15.95" customHeight="1" x14ac:dyDescent="0.25">
      <c r="A44" s="128" t="s">
        <v>162</v>
      </c>
      <c r="B44" s="117"/>
      <c r="C44" s="117"/>
      <c r="D44" s="117"/>
      <c r="E44" s="117"/>
      <c r="F44" s="129">
        <f ca="1">J37</f>
        <v>0</v>
      </c>
      <c r="G44" s="117"/>
    </row>
    <row r="45" spans="1:29" ht="15.95" customHeight="1" x14ac:dyDescent="0.25">
      <c r="A45" s="116" t="s">
        <v>109</v>
      </c>
      <c r="B45" s="117"/>
      <c r="C45" s="117"/>
      <c r="D45" s="117"/>
      <c r="E45" s="117"/>
      <c r="F45" s="121">
        <f>COUNTIFS(T6:T36,"U",P6:P36,"&gt;0")+0.5*COUNTIFS(T6:T36,"HU",P6:P36,"&gt;0")</f>
        <v>0</v>
      </c>
      <c r="G45" s="117"/>
    </row>
    <row r="46" spans="1:29" ht="15.95" customHeight="1" x14ac:dyDescent="0.25">
      <c r="A46" s="116" t="s">
        <v>110</v>
      </c>
      <c r="B46" s="117"/>
      <c r="C46" s="117"/>
      <c r="D46" s="117"/>
      <c r="E46" s="117"/>
      <c r="F46" s="125">
        <f>COUNTIFS(T6:T36,"K",P6:P36,"&gt;0")</f>
        <v>0</v>
      </c>
      <c r="G46" s="117"/>
      <c r="I46" s="87"/>
      <c r="J46" s="87"/>
      <c r="K46" s="87"/>
      <c r="L46" s="87"/>
    </row>
    <row r="47" spans="1:29" ht="15.95" customHeight="1" x14ac:dyDescent="0.25">
      <c r="A47" s="116" t="s">
        <v>163</v>
      </c>
      <c r="B47" s="117"/>
      <c r="C47" s="117"/>
      <c r="D47" s="117"/>
      <c r="E47" s="117"/>
      <c r="F47" s="124">
        <f>ROUND(G37*24,2)</f>
        <v>0</v>
      </c>
      <c r="G47" s="117"/>
      <c r="I47" s="25" t="s">
        <v>164</v>
      </c>
    </row>
    <row r="49" spans="1:1" x14ac:dyDescent="0.25">
      <c r="A49" s="88" t="s">
        <v>165</v>
      </c>
    </row>
    <row r="50" spans="1:1" x14ac:dyDescent="0.25">
      <c r="A50" s="88" t="s">
        <v>166</v>
      </c>
    </row>
  </sheetData>
  <mergeCells count="26">
    <mergeCell ref="A46:E46"/>
    <mergeCell ref="F41:G41"/>
    <mergeCell ref="F2:G2"/>
    <mergeCell ref="H2:I2"/>
    <mergeCell ref="F47:G47"/>
    <mergeCell ref="A42:E42"/>
    <mergeCell ref="F46:G46"/>
    <mergeCell ref="A47:E47"/>
    <mergeCell ref="B2:E2"/>
    <mergeCell ref="H3:I3"/>
    <mergeCell ref="F43:G43"/>
    <mergeCell ref="A43:E43"/>
    <mergeCell ref="A44:E44"/>
    <mergeCell ref="A40:E40"/>
    <mergeCell ref="F44:G44"/>
    <mergeCell ref="I1:L1"/>
    <mergeCell ref="A37:F37"/>
    <mergeCell ref="A45:E45"/>
    <mergeCell ref="A1:H1"/>
    <mergeCell ref="F40:G40"/>
    <mergeCell ref="F3:G3"/>
    <mergeCell ref="A41:E41"/>
    <mergeCell ref="F45:G45"/>
    <mergeCell ref="F42:G42"/>
    <mergeCell ref="B3:E3"/>
    <mergeCell ref="K2:L2"/>
  </mergeCells>
  <conditionalFormatting sqref="A6:L36">
    <cfRule type="expression" dxfId="11" priority="8" stopIfTrue="1">
      <formula>$A6=""</formula>
    </cfRule>
    <cfRule type="expression" dxfId="10" priority="9" stopIfTrue="1">
      <formula>$A6&lt;N(Erfassung_ab)</formula>
    </cfRule>
    <cfRule type="expression" dxfId="9" priority="10">
      <formula>$N6=1</formula>
    </cfRule>
    <cfRule type="expression" dxfId="8" priority="11">
      <formula>$O6=0</formula>
    </cfRule>
  </conditionalFormatting>
  <conditionalFormatting sqref="F6:F36">
    <cfRule type="expression" dxfId="7" priority="1" stopIfTrue="1">
      <formula>$T6="U"</formula>
    </cfRule>
    <cfRule type="expression" dxfId="6" priority="2" stopIfTrue="1">
      <formula>$T6="HU"</formula>
    </cfRule>
    <cfRule type="expression" dxfId="5" priority="3" stopIfTrue="1">
      <formula>$T6="K"</formula>
    </cfRule>
    <cfRule type="expression" dxfId="4" priority="4" stopIfTrue="1">
      <formula>$T6="ZA"</formula>
    </cfRule>
    <cfRule type="expression" dxfId="3" priority="5" stopIfTrue="1">
      <formula>$T6="F"</formula>
    </cfRule>
  </conditionalFormatting>
  <conditionalFormatting sqref="K6:K36">
    <cfRule type="expression" dxfId="2" priority="6">
      <formula>$AC6=1</formula>
    </cfRule>
    <cfRule type="expression" dxfId="1" priority="7">
      <formula>AND($AC6=0,$N6=0,$K6&lt;&gt;"")</formula>
    </cfRule>
  </conditionalFormatting>
  <dataValidations count="3">
    <dataValidation type="time" allowBlank="1" showErrorMessage="1" errorTitle="Uhrzeit" error="Bitte eine Uhrzeit mit Doppelpunkt eingeben, zum Beispiel 8:00 oder 16:30." sqref="C6:D36" xr:uid="{00000000-0002-0000-0E00-000000000000}">
      <formula1>0</formula1>
      <formula2>0.999305555555556</formula2>
    </dataValidation>
    <dataValidation type="time" allowBlank="1" showErrorMessage="1" errorTitle="Pause" error="Bitte die Pause als Stunden:Minuten eingeben, zum Beispiel 0:30 oder 0:45, nicht 30 oder 0,5 (das wären für Excel 12 Stunden)." sqref="E6:E36" xr:uid="{00000000-0002-0000-0E00-000001000000}">
      <formula1>0</formula1>
      <formula2>0.375</formula2>
    </dataValidation>
    <dataValidation type="list" allowBlank="1" showInputMessage="1" showErrorMessage="1" errorTitle="Kürzel" error="Bitte U, HU, K, ZA oder F eintragen oder das Feld leer lassen." promptTitle="Abwesenheit" prompt="U Urlaub, HU halber Urlaubstag, K krank, ZA Zeitausgleich, F frei" sqref="F6:F36" xr:uid="{00000000-0002-0000-0E00-000002000000}">
      <formula1>"U,HU,K,ZA,F"</formula1>
    </dataValidation>
  </dataValidations>
  <printOptions horizontalCentered="1"/>
  <pageMargins left="0.45" right="0.45" top="0.6" bottom="0.6" header="0.25" footer="0.25"/>
  <pageSetup paperSize="9" orientation="portrait"/>
  <headerFooter>
    <oddHeader>&amp;R</oddHeader>
    <oddFooter>&amp;L&amp;8Vorlage von seminaron.de&amp;R&amp;8Ausgedruckt am &amp;D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8A1F2B"/>
    <pageSetUpPr fitToPage="1"/>
  </sheetPr>
  <dimension ref="A1:X28"/>
  <sheetViews>
    <sheetView showGridLines="0" workbookViewId="0">
      <pane xSplit="2" ySplit="4" topLeftCell="C5" activePane="bottomRight" state="frozen"/>
      <selection pane="topRight"/>
      <selection pane="bottomLeft"/>
      <selection pane="bottomRight"/>
    </sheetView>
  </sheetViews>
  <sheetFormatPr baseColWidth="10" defaultColWidth="9.140625" defaultRowHeight="15" x14ac:dyDescent="0.25"/>
  <cols>
    <col min="1" max="1" width="26" customWidth="1"/>
    <col min="2" max="2" width="12" customWidth="1"/>
    <col min="3" max="19" width="4.140625" customWidth="1"/>
    <col min="20" max="20" width="12" customWidth="1"/>
    <col min="21" max="21" width="58" customWidth="1"/>
    <col min="22" max="22" width="3" customWidth="1"/>
    <col min="23" max="23" width="8" customWidth="1"/>
    <col min="24" max="24" width="7" customWidth="1"/>
  </cols>
  <sheetData>
    <row r="1" spans="1:24" ht="23.25" x14ac:dyDescent="0.35">
      <c r="A1" s="62" t="s">
        <v>167</v>
      </c>
    </row>
    <row r="2" spans="1:24" x14ac:dyDescent="0.25">
      <c r="A2" s="24" t="str">
        <f>"Gesetzliche Feiertage "&amp;Jahr&amp;", ausgewählt: "&amp;Bundesland</f>
        <v>Gesetzliche Feiertage 2027, ausgewählt: Nordrhein-Westfalen</v>
      </c>
    </row>
    <row r="3" spans="1:24" x14ac:dyDescent="0.25">
      <c r="A3" s="89" t="s">
        <v>168</v>
      </c>
      <c r="B3" s="90">
        <f>DATE(Jahr,$X$17,$X$18)</f>
        <v>45012</v>
      </c>
    </row>
    <row r="4" spans="1:24" ht="120" customHeight="1" x14ac:dyDescent="0.25">
      <c r="A4" s="91" t="s">
        <v>144</v>
      </c>
      <c r="B4" s="91" t="s">
        <v>138</v>
      </c>
      <c r="C4" s="92" t="s">
        <v>169</v>
      </c>
      <c r="D4" s="92" t="s">
        <v>170</v>
      </c>
      <c r="E4" s="92" t="s">
        <v>171</v>
      </c>
      <c r="F4" s="92" t="s">
        <v>172</v>
      </c>
      <c r="G4" s="92" t="s">
        <v>173</v>
      </c>
      <c r="H4" s="92" t="s">
        <v>174</v>
      </c>
      <c r="I4" s="92" t="s">
        <v>175</v>
      </c>
      <c r="J4" s="92" t="s">
        <v>176</v>
      </c>
      <c r="K4" s="92" t="s">
        <v>177</v>
      </c>
      <c r="L4" s="92" t="s">
        <v>10</v>
      </c>
      <c r="M4" s="92" t="s">
        <v>178</v>
      </c>
      <c r="N4" s="92" t="s">
        <v>179</v>
      </c>
      <c r="O4" s="92" t="s">
        <v>180</v>
      </c>
      <c r="P4" s="92" t="s">
        <v>181</v>
      </c>
      <c r="Q4" s="92" t="s">
        <v>182</v>
      </c>
      <c r="R4" s="92" t="s">
        <v>183</v>
      </c>
      <c r="S4" s="92" t="s">
        <v>184</v>
      </c>
      <c r="T4" s="91" t="s">
        <v>185</v>
      </c>
      <c r="U4" s="91" t="s">
        <v>142</v>
      </c>
      <c r="W4" s="93" t="s">
        <v>186</v>
      </c>
    </row>
    <row r="5" spans="1:24" x14ac:dyDescent="0.25">
      <c r="A5" s="94" t="s">
        <v>187</v>
      </c>
      <c r="B5" s="95">
        <f>DATE(Jahr,1,1)</f>
        <v>44926</v>
      </c>
      <c r="C5" s="96">
        <v>1</v>
      </c>
      <c r="D5" s="96">
        <v>1</v>
      </c>
      <c r="E5" s="96">
        <v>1</v>
      </c>
      <c r="F5" s="96">
        <v>1</v>
      </c>
      <c r="G5" s="96">
        <v>1</v>
      </c>
      <c r="H5" s="96">
        <v>1</v>
      </c>
      <c r="I5" s="96">
        <v>1</v>
      </c>
      <c r="J5" s="96">
        <v>1</v>
      </c>
      <c r="K5" s="96">
        <v>1</v>
      </c>
      <c r="L5" s="96">
        <v>1</v>
      </c>
      <c r="M5" s="96">
        <v>1</v>
      </c>
      <c r="N5" s="96">
        <v>1</v>
      </c>
      <c r="O5" s="96">
        <v>1</v>
      </c>
      <c r="P5" s="96">
        <v>1</v>
      </c>
      <c r="Q5" s="96">
        <v>1</v>
      </c>
      <c r="R5" s="96">
        <v>1</v>
      </c>
      <c r="S5" s="97">
        <v>0</v>
      </c>
      <c r="T5" s="95">
        <f t="shared" ref="T5:T25" si="0">IF(OR(INDEX(C5:R5,MATCH(Bundesland,$C$4:$R$4,0))=1,S5=1),B5,"")</f>
        <v>44926</v>
      </c>
      <c r="U5" s="98"/>
      <c r="W5" s="25" t="s">
        <v>188</v>
      </c>
      <c r="X5" s="25">
        <f>MOD(Jahr,19)</f>
        <v>13</v>
      </c>
    </row>
    <row r="6" spans="1:24" x14ac:dyDescent="0.25">
      <c r="A6" s="94" t="s">
        <v>189</v>
      </c>
      <c r="B6" s="95">
        <f>DATE(Jahr,1,6)</f>
        <v>44931</v>
      </c>
      <c r="C6" s="96">
        <v>1</v>
      </c>
      <c r="D6" s="96">
        <v>1</v>
      </c>
      <c r="E6" s="99">
        <v>0</v>
      </c>
      <c r="F6" s="99">
        <v>0</v>
      </c>
      <c r="G6" s="99">
        <v>0</v>
      </c>
      <c r="H6" s="99">
        <v>0</v>
      </c>
      <c r="I6" s="99">
        <v>0</v>
      </c>
      <c r="J6" s="99">
        <v>0</v>
      </c>
      <c r="K6" s="99">
        <v>0</v>
      </c>
      <c r="L6" s="99">
        <v>0</v>
      </c>
      <c r="M6" s="99">
        <v>0</v>
      </c>
      <c r="N6" s="99">
        <v>0</v>
      </c>
      <c r="O6" s="99">
        <v>0</v>
      </c>
      <c r="P6" s="96">
        <v>1</v>
      </c>
      <c r="Q6" s="99">
        <v>0</v>
      </c>
      <c r="R6" s="99">
        <v>0</v>
      </c>
      <c r="S6" s="97">
        <v>0</v>
      </c>
      <c r="T6" s="95" t="str">
        <f t="shared" si="0"/>
        <v/>
      </c>
      <c r="U6" s="98"/>
      <c r="W6" s="25" t="s">
        <v>190</v>
      </c>
      <c r="X6" s="25">
        <f>INT(Jahr/100)</f>
        <v>20</v>
      </c>
    </row>
    <row r="7" spans="1:24" x14ac:dyDescent="0.25">
      <c r="A7" s="94" t="s">
        <v>191</v>
      </c>
      <c r="B7" s="95">
        <f>DATE(Jahr,3,8)</f>
        <v>44992</v>
      </c>
      <c r="C7" s="99">
        <v>0</v>
      </c>
      <c r="D7" s="99">
        <v>0</v>
      </c>
      <c r="E7" s="96">
        <v>1</v>
      </c>
      <c r="F7" s="99">
        <v>0</v>
      </c>
      <c r="G7" s="99">
        <v>0</v>
      </c>
      <c r="H7" s="99">
        <v>0</v>
      </c>
      <c r="I7" s="99">
        <v>0</v>
      </c>
      <c r="J7" s="96">
        <v>1</v>
      </c>
      <c r="K7" s="99">
        <v>0</v>
      </c>
      <c r="L7" s="99">
        <v>0</v>
      </c>
      <c r="M7" s="99">
        <v>0</v>
      </c>
      <c r="N7" s="99">
        <v>0</v>
      </c>
      <c r="O7" s="99">
        <v>0</v>
      </c>
      <c r="P7" s="99">
        <v>0</v>
      </c>
      <c r="Q7" s="99">
        <v>0</v>
      </c>
      <c r="R7" s="99">
        <v>0</v>
      </c>
      <c r="S7" s="97">
        <v>0</v>
      </c>
      <c r="T7" s="95" t="str">
        <f t="shared" si="0"/>
        <v/>
      </c>
      <c r="U7" s="98"/>
      <c r="W7" s="25" t="s">
        <v>192</v>
      </c>
      <c r="X7" s="25">
        <f>MOD(Jahr,100)</f>
        <v>27</v>
      </c>
    </row>
    <row r="8" spans="1:24" x14ac:dyDescent="0.25">
      <c r="A8" s="94" t="s">
        <v>193</v>
      </c>
      <c r="B8" s="95">
        <f>$B$3-2</f>
        <v>45010</v>
      </c>
      <c r="C8" s="96">
        <v>1</v>
      </c>
      <c r="D8" s="96">
        <v>1</v>
      </c>
      <c r="E8" s="96">
        <v>1</v>
      </c>
      <c r="F8" s="96">
        <v>1</v>
      </c>
      <c r="G8" s="96">
        <v>1</v>
      </c>
      <c r="H8" s="96">
        <v>1</v>
      </c>
      <c r="I8" s="96">
        <v>1</v>
      </c>
      <c r="J8" s="96">
        <v>1</v>
      </c>
      <c r="K8" s="96">
        <v>1</v>
      </c>
      <c r="L8" s="96">
        <v>1</v>
      </c>
      <c r="M8" s="96">
        <v>1</v>
      </c>
      <c r="N8" s="96">
        <v>1</v>
      </c>
      <c r="O8" s="96">
        <v>1</v>
      </c>
      <c r="P8" s="96">
        <v>1</v>
      </c>
      <c r="Q8" s="96">
        <v>1</v>
      </c>
      <c r="R8" s="96">
        <v>1</v>
      </c>
      <c r="S8" s="97">
        <v>0</v>
      </c>
      <c r="T8" s="95">
        <f t="shared" si="0"/>
        <v>45010</v>
      </c>
      <c r="U8" s="98"/>
      <c r="W8" s="25" t="s">
        <v>194</v>
      </c>
      <c r="X8" s="25">
        <f>INT(X6/4)</f>
        <v>5</v>
      </c>
    </row>
    <row r="9" spans="1:24" x14ac:dyDescent="0.25">
      <c r="A9" s="94" t="s">
        <v>168</v>
      </c>
      <c r="B9" s="95">
        <f>$B$3</f>
        <v>45012</v>
      </c>
      <c r="C9" s="99">
        <v>0</v>
      </c>
      <c r="D9" s="99">
        <v>0</v>
      </c>
      <c r="E9" s="99">
        <v>0</v>
      </c>
      <c r="F9" s="96">
        <v>1</v>
      </c>
      <c r="G9" s="99">
        <v>0</v>
      </c>
      <c r="H9" s="99">
        <v>0</v>
      </c>
      <c r="I9" s="99">
        <v>0</v>
      </c>
      <c r="J9" s="99">
        <v>0</v>
      </c>
      <c r="K9" s="99">
        <v>0</v>
      </c>
      <c r="L9" s="99">
        <v>0</v>
      </c>
      <c r="M9" s="99">
        <v>0</v>
      </c>
      <c r="N9" s="99">
        <v>0</v>
      </c>
      <c r="O9" s="99">
        <v>0</v>
      </c>
      <c r="P9" s="99">
        <v>0</v>
      </c>
      <c r="Q9" s="99">
        <v>0</v>
      </c>
      <c r="R9" s="99">
        <v>0</v>
      </c>
      <c r="S9" s="97">
        <v>0</v>
      </c>
      <c r="T9" s="95" t="str">
        <f t="shared" si="0"/>
        <v/>
      </c>
      <c r="U9" s="98" t="s">
        <v>195</v>
      </c>
      <c r="W9" s="25" t="s">
        <v>196</v>
      </c>
      <c r="X9" s="25">
        <f>MOD(X6,4)</f>
        <v>0</v>
      </c>
    </row>
    <row r="10" spans="1:24" x14ac:dyDescent="0.25">
      <c r="A10" s="94" t="s">
        <v>197</v>
      </c>
      <c r="B10" s="95">
        <f>$B$3+1</f>
        <v>45013</v>
      </c>
      <c r="C10" s="96">
        <v>1</v>
      </c>
      <c r="D10" s="96">
        <v>1</v>
      </c>
      <c r="E10" s="96">
        <v>1</v>
      </c>
      <c r="F10" s="96">
        <v>1</v>
      </c>
      <c r="G10" s="96">
        <v>1</v>
      </c>
      <c r="H10" s="96">
        <v>1</v>
      </c>
      <c r="I10" s="96">
        <v>1</v>
      </c>
      <c r="J10" s="96">
        <v>1</v>
      </c>
      <c r="K10" s="96">
        <v>1</v>
      </c>
      <c r="L10" s="96">
        <v>1</v>
      </c>
      <c r="M10" s="96">
        <v>1</v>
      </c>
      <c r="N10" s="96">
        <v>1</v>
      </c>
      <c r="O10" s="96">
        <v>1</v>
      </c>
      <c r="P10" s="96">
        <v>1</v>
      </c>
      <c r="Q10" s="96">
        <v>1</v>
      </c>
      <c r="R10" s="96">
        <v>1</v>
      </c>
      <c r="S10" s="97">
        <v>0</v>
      </c>
      <c r="T10" s="95">
        <f t="shared" si="0"/>
        <v>45013</v>
      </c>
      <c r="U10" s="98"/>
      <c r="W10" s="25" t="s">
        <v>198</v>
      </c>
      <c r="X10" s="25">
        <f>INT((X6+8)/25)</f>
        <v>1</v>
      </c>
    </row>
    <row r="11" spans="1:24" x14ac:dyDescent="0.25">
      <c r="A11" s="94" t="s">
        <v>199</v>
      </c>
      <c r="B11" s="95">
        <f>DATE(Jahr,5,1)</f>
        <v>45046</v>
      </c>
      <c r="C11" s="96">
        <v>1</v>
      </c>
      <c r="D11" s="96">
        <v>1</v>
      </c>
      <c r="E11" s="96">
        <v>1</v>
      </c>
      <c r="F11" s="96">
        <v>1</v>
      </c>
      <c r="G11" s="96">
        <v>1</v>
      </c>
      <c r="H11" s="96">
        <v>1</v>
      </c>
      <c r="I11" s="96">
        <v>1</v>
      </c>
      <c r="J11" s="96">
        <v>1</v>
      </c>
      <c r="K11" s="96">
        <v>1</v>
      </c>
      <c r="L11" s="96">
        <v>1</v>
      </c>
      <c r="M11" s="96">
        <v>1</v>
      </c>
      <c r="N11" s="96">
        <v>1</v>
      </c>
      <c r="O11" s="96">
        <v>1</v>
      </c>
      <c r="P11" s="96">
        <v>1</v>
      </c>
      <c r="Q11" s="96">
        <v>1</v>
      </c>
      <c r="R11" s="96">
        <v>1</v>
      </c>
      <c r="S11" s="97">
        <v>0</v>
      </c>
      <c r="T11" s="95">
        <f t="shared" si="0"/>
        <v>45046</v>
      </c>
      <c r="U11" s="98"/>
      <c r="W11" s="25" t="s">
        <v>200</v>
      </c>
      <c r="X11" s="25">
        <f>INT((X6-X10+1)/3)</f>
        <v>6</v>
      </c>
    </row>
    <row r="12" spans="1:24" x14ac:dyDescent="0.25">
      <c r="A12" s="94" t="s">
        <v>201</v>
      </c>
      <c r="B12" s="95">
        <f>$B$3+39</f>
        <v>45051</v>
      </c>
      <c r="C12" s="96">
        <v>1</v>
      </c>
      <c r="D12" s="96">
        <v>1</v>
      </c>
      <c r="E12" s="96">
        <v>1</v>
      </c>
      <c r="F12" s="96">
        <v>1</v>
      </c>
      <c r="G12" s="96">
        <v>1</v>
      </c>
      <c r="H12" s="96">
        <v>1</v>
      </c>
      <c r="I12" s="96">
        <v>1</v>
      </c>
      <c r="J12" s="96">
        <v>1</v>
      </c>
      <c r="K12" s="96">
        <v>1</v>
      </c>
      <c r="L12" s="96">
        <v>1</v>
      </c>
      <c r="M12" s="96">
        <v>1</v>
      </c>
      <c r="N12" s="96">
        <v>1</v>
      </c>
      <c r="O12" s="96">
        <v>1</v>
      </c>
      <c r="P12" s="96">
        <v>1</v>
      </c>
      <c r="Q12" s="96">
        <v>1</v>
      </c>
      <c r="R12" s="96">
        <v>1</v>
      </c>
      <c r="S12" s="97">
        <v>0</v>
      </c>
      <c r="T12" s="95">
        <f t="shared" si="0"/>
        <v>45051</v>
      </c>
      <c r="U12" s="98"/>
      <c r="W12" s="25" t="s">
        <v>202</v>
      </c>
      <c r="X12" s="25">
        <f>MOD(19*X5+X6-X8-X11+15,30)</f>
        <v>1</v>
      </c>
    </row>
    <row r="13" spans="1:24" x14ac:dyDescent="0.25">
      <c r="A13" s="94" t="s">
        <v>203</v>
      </c>
      <c r="B13" s="95">
        <f>$B$3+49</f>
        <v>45061</v>
      </c>
      <c r="C13" s="99">
        <v>0</v>
      </c>
      <c r="D13" s="99">
        <v>0</v>
      </c>
      <c r="E13" s="99">
        <v>0</v>
      </c>
      <c r="F13" s="96">
        <v>1</v>
      </c>
      <c r="G13" s="99">
        <v>0</v>
      </c>
      <c r="H13" s="99">
        <v>0</v>
      </c>
      <c r="I13" s="99">
        <v>0</v>
      </c>
      <c r="J13" s="99">
        <v>0</v>
      </c>
      <c r="K13" s="99">
        <v>0</v>
      </c>
      <c r="L13" s="99">
        <v>0</v>
      </c>
      <c r="M13" s="99">
        <v>0</v>
      </c>
      <c r="N13" s="99">
        <v>0</v>
      </c>
      <c r="O13" s="99">
        <v>0</v>
      </c>
      <c r="P13" s="99">
        <v>0</v>
      </c>
      <c r="Q13" s="99">
        <v>0</v>
      </c>
      <c r="R13" s="99">
        <v>0</v>
      </c>
      <c r="S13" s="97">
        <v>0</v>
      </c>
      <c r="T13" s="95" t="str">
        <f t="shared" si="0"/>
        <v/>
      </c>
      <c r="U13" s="98" t="s">
        <v>195</v>
      </c>
      <c r="W13" s="25" t="s">
        <v>204</v>
      </c>
      <c r="X13" s="25">
        <f>INT(X7/4)</f>
        <v>6</v>
      </c>
    </row>
    <row r="14" spans="1:24" x14ac:dyDescent="0.25">
      <c r="A14" s="94" t="s">
        <v>205</v>
      </c>
      <c r="B14" s="95">
        <f>$B$3+50</f>
        <v>45062</v>
      </c>
      <c r="C14" s="96">
        <v>1</v>
      </c>
      <c r="D14" s="96">
        <v>1</v>
      </c>
      <c r="E14" s="96">
        <v>1</v>
      </c>
      <c r="F14" s="96">
        <v>1</v>
      </c>
      <c r="G14" s="96">
        <v>1</v>
      </c>
      <c r="H14" s="96">
        <v>1</v>
      </c>
      <c r="I14" s="96">
        <v>1</v>
      </c>
      <c r="J14" s="96">
        <v>1</v>
      </c>
      <c r="K14" s="96">
        <v>1</v>
      </c>
      <c r="L14" s="96">
        <v>1</v>
      </c>
      <c r="M14" s="96">
        <v>1</v>
      </c>
      <c r="N14" s="96">
        <v>1</v>
      </c>
      <c r="O14" s="96">
        <v>1</v>
      </c>
      <c r="P14" s="96">
        <v>1</v>
      </c>
      <c r="Q14" s="96">
        <v>1</v>
      </c>
      <c r="R14" s="96">
        <v>1</v>
      </c>
      <c r="S14" s="97">
        <v>0</v>
      </c>
      <c r="T14" s="95">
        <f t="shared" si="0"/>
        <v>45062</v>
      </c>
      <c r="U14" s="98"/>
      <c r="W14" s="25" t="s">
        <v>206</v>
      </c>
      <c r="X14" s="25">
        <f>MOD(X7,4)</f>
        <v>3</v>
      </c>
    </row>
    <row r="15" spans="1:24" x14ac:dyDescent="0.25">
      <c r="A15" s="94" t="s">
        <v>207</v>
      </c>
      <c r="B15" s="95">
        <f>$B$3+60</f>
        <v>45072</v>
      </c>
      <c r="C15" s="96">
        <v>1</v>
      </c>
      <c r="D15" s="96">
        <v>1</v>
      </c>
      <c r="E15" s="99">
        <v>0</v>
      </c>
      <c r="F15" s="99">
        <v>0</v>
      </c>
      <c r="G15" s="99">
        <v>0</v>
      </c>
      <c r="H15" s="99">
        <v>0</v>
      </c>
      <c r="I15" s="96">
        <v>1</v>
      </c>
      <c r="J15" s="99">
        <v>0</v>
      </c>
      <c r="K15" s="99">
        <v>0</v>
      </c>
      <c r="L15" s="96">
        <v>1</v>
      </c>
      <c r="M15" s="96">
        <v>1</v>
      </c>
      <c r="N15" s="96">
        <v>1</v>
      </c>
      <c r="O15" s="99">
        <v>0</v>
      </c>
      <c r="P15" s="99">
        <v>0</v>
      </c>
      <c r="Q15" s="99">
        <v>0</v>
      </c>
      <c r="R15" s="99">
        <v>0</v>
      </c>
      <c r="S15" s="97">
        <v>0</v>
      </c>
      <c r="T15" s="95">
        <f t="shared" si="0"/>
        <v>45072</v>
      </c>
      <c r="U15" s="98" t="s">
        <v>208</v>
      </c>
      <c r="W15" s="25" t="s">
        <v>209</v>
      </c>
      <c r="X15" s="25">
        <f>MOD(32+2*X9+2*X13-X12-X14,7)</f>
        <v>5</v>
      </c>
    </row>
    <row r="16" spans="1:24" x14ac:dyDescent="0.25">
      <c r="A16" s="94" t="s">
        <v>210</v>
      </c>
      <c r="B16" s="95">
        <f>DATE(Jahr,8,15)</f>
        <v>45152</v>
      </c>
      <c r="C16" s="99">
        <v>0</v>
      </c>
      <c r="D16" s="96">
        <v>1</v>
      </c>
      <c r="E16" s="99">
        <v>0</v>
      </c>
      <c r="F16" s="99">
        <v>0</v>
      </c>
      <c r="G16" s="99">
        <v>0</v>
      </c>
      <c r="H16" s="99">
        <v>0</v>
      </c>
      <c r="I16" s="99">
        <v>0</v>
      </c>
      <c r="J16" s="99">
        <v>0</v>
      </c>
      <c r="K16" s="99">
        <v>0</v>
      </c>
      <c r="L16" s="99">
        <v>0</v>
      </c>
      <c r="M16" s="99">
        <v>0</v>
      </c>
      <c r="N16" s="96">
        <v>1</v>
      </c>
      <c r="O16" s="99">
        <v>0</v>
      </c>
      <c r="P16" s="99">
        <v>0</v>
      </c>
      <c r="Q16" s="99">
        <v>0</v>
      </c>
      <c r="R16" s="99">
        <v>0</v>
      </c>
      <c r="S16" s="97">
        <v>0</v>
      </c>
      <c r="T16" s="95" t="str">
        <f t="shared" si="0"/>
        <v/>
      </c>
      <c r="U16" s="98" t="s">
        <v>211</v>
      </c>
      <c r="W16" s="25" t="s">
        <v>212</v>
      </c>
      <c r="X16" s="25">
        <f>INT((X5+11*X12+22*X15)/451)</f>
        <v>0</v>
      </c>
    </row>
    <row r="17" spans="1:24" x14ac:dyDescent="0.25">
      <c r="A17" s="94" t="s">
        <v>213</v>
      </c>
      <c r="B17" s="95">
        <f>DATE(Jahr,9,20)</f>
        <v>45188</v>
      </c>
      <c r="C17" s="99">
        <v>0</v>
      </c>
      <c r="D17" s="99">
        <v>0</v>
      </c>
      <c r="E17" s="99">
        <v>0</v>
      </c>
      <c r="F17" s="99">
        <v>0</v>
      </c>
      <c r="G17" s="99">
        <v>0</v>
      </c>
      <c r="H17" s="99">
        <v>0</v>
      </c>
      <c r="I17" s="99">
        <v>0</v>
      </c>
      <c r="J17" s="99">
        <v>0</v>
      </c>
      <c r="K17" s="99">
        <v>0</v>
      </c>
      <c r="L17" s="99">
        <v>0</v>
      </c>
      <c r="M17" s="99">
        <v>0</v>
      </c>
      <c r="N17" s="99">
        <v>0</v>
      </c>
      <c r="O17" s="99">
        <v>0</v>
      </c>
      <c r="P17" s="99">
        <v>0</v>
      </c>
      <c r="Q17" s="99">
        <v>0</v>
      </c>
      <c r="R17" s="96">
        <v>1</v>
      </c>
      <c r="S17" s="97">
        <v>0</v>
      </c>
      <c r="T17" s="95" t="str">
        <f t="shared" si="0"/>
        <v/>
      </c>
      <c r="U17" s="98"/>
      <c r="W17" s="25" t="s">
        <v>104</v>
      </c>
      <c r="X17" s="25">
        <f>INT((X12+X15-7*X16+114)/31)</f>
        <v>3</v>
      </c>
    </row>
    <row r="18" spans="1:24" x14ac:dyDescent="0.25">
      <c r="A18" s="94" t="s">
        <v>214</v>
      </c>
      <c r="B18" s="95">
        <f>DATE(Jahr,10,3)</f>
        <v>45201</v>
      </c>
      <c r="C18" s="96">
        <v>1</v>
      </c>
      <c r="D18" s="96">
        <v>1</v>
      </c>
      <c r="E18" s="96">
        <v>1</v>
      </c>
      <c r="F18" s="96">
        <v>1</v>
      </c>
      <c r="G18" s="96">
        <v>1</v>
      </c>
      <c r="H18" s="96">
        <v>1</v>
      </c>
      <c r="I18" s="96">
        <v>1</v>
      </c>
      <c r="J18" s="96">
        <v>1</v>
      </c>
      <c r="K18" s="96">
        <v>1</v>
      </c>
      <c r="L18" s="96">
        <v>1</v>
      </c>
      <c r="M18" s="96">
        <v>1</v>
      </c>
      <c r="N18" s="96">
        <v>1</v>
      </c>
      <c r="O18" s="96">
        <v>1</v>
      </c>
      <c r="P18" s="96">
        <v>1</v>
      </c>
      <c r="Q18" s="96">
        <v>1</v>
      </c>
      <c r="R18" s="96">
        <v>1</v>
      </c>
      <c r="S18" s="97">
        <v>0</v>
      </c>
      <c r="T18" s="95">
        <f t="shared" si="0"/>
        <v>45201</v>
      </c>
      <c r="U18" s="98"/>
      <c r="W18" s="25" t="s">
        <v>139</v>
      </c>
      <c r="X18" s="25">
        <f>MOD(X12+X15-7*X16+114,31)+1</f>
        <v>28</v>
      </c>
    </row>
    <row r="19" spans="1:24" x14ac:dyDescent="0.25">
      <c r="A19" s="94" t="s">
        <v>215</v>
      </c>
      <c r="B19" s="95">
        <f>DATE(Jahr,10,31)</f>
        <v>45229</v>
      </c>
      <c r="C19" s="99">
        <v>0</v>
      </c>
      <c r="D19" s="99">
        <v>0</v>
      </c>
      <c r="E19" s="99">
        <v>0</v>
      </c>
      <c r="F19" s="96">
        <v>1</v>
      </c>
      <c r="G19" s="96">
        <v>1</v>
      </c>
      <c r="H19" s="96">
        <v>1</v>
      </c>
      <c r="I19" s="99">
        <v>0</v>
      </c>
      <c r="J19" s="96">
        <v>1</v>
      </c>
      <c r="K19" s="96">
        <v>1</v>
      </c>
      <c r="L19" s="99">
        <v>0</v>
      </c>
      <c r="M19" s="99">
        <v>0</v>
      </c>
      <c r="N19" s="99">
        <v>0</v>
      </c>
      <c r="O19" s="96">
        <v>1</v>
      </c>
      <c r="P19" s="96">
        <v>1</v>
      </c>
      <c r="Q19" s="96">
        <v>1</v>
      </c>
      <c r="R19" s="96">
        <v>1</v>
      </c>
      <c r="S19" s="97">
        <v>0</v>
      </c>
      <c r="T19" s="95" t="str">
        <f t="shared" si="0"/>
        <v/>
      </c>
      <c r="U19" s="98"/>
    </row>
    <row r="20" spans="1:24" x14ac:dyDescent="0.25">
      <c r="A20" s="94" t="s">
        <v>216</v>
      </c>
      <c r="B20" s="95">
        <f>DATE(Jahr,11,1)</f>
        <v>45230</v>
      </c>
      <c r="C20" s="96">
        <v>1</v>
      </c>
      <c r="D20" s="96">
        <v>1</v>
      </c>
      <c r="E20" s="99">
        <v>0</v>
      </c>
      <c r="F20" s="99">
        <v>0</v>
      </c>
      <c r="G20" s="99">
        <v>0</v>
      </c>
      <c r="H20" s="99">
        <v>0</v>
      </c>
      <c r="I20" s="99">
        <v>0</v>
      </c>
      <c r="J20" s="99">
        <v>0</v>
      </c>
      <c r="K20" s="99">
        <v>0</v>
      </c>
      <c r="L20" s="96">
        <v>1</v>
      </c>
      <c r="M20" s="96">
        <v>1</v>
      </c>
      <c r="N20" s="96">
        <v>1</v>
      </c>
      <c r="O20" s="99">
        <v>0</v>
      </c>
      <c r="P20" s="99">
        <v>0</v>
      </c>
      <c r="Q20" s="99">
        <v>0</v>
      </c>
      <c r="R20" s="99">
        <v>0</v>
      </c>
      <c r="S20" s="97">
        <v>0</v>
      </c>
      <c r="T20" s="95">
        <f t="shared" si="0"/>
        <v>45230</v>
      </c>
      <c r="U20" s="98"/>
    </row>
    <row r="21" spans="1:24" x14ac:dyDescent="0.25">
      <c r="A21" s="94" t="s">
        <v>217</v>
      </c>
      <c r="B21" s="95">
        <f>DATE(Jahr,11,22)-MOD(WEEKDAY(DATE(Jahr,11,22),2)-3,7)</f>
        <v>45246</v>
      </c>
      <c r="C21" s="99">
        <v>0</v>
      </c>
      <c r="D21" s="99">
        <v>0</v>
      </c>
      <c r="E21" s="99">
        <v>0</v>
      </c>
      <c r="F21" s="99">
        <v>0</v>
      </c>
      <c r="G21" s="99">
        <v>0</v>
      </c>
      <c r="H21" s="99">
        <v>0</v>
      </c>
      <c r="I21" s="99">
        <v>0</v>
      </c>
      <c r="J21" s="99">
        <v>0</v>
      </c>
      <c r="K21" s="99">
        <v>0</v>
      </c>
      <c r="L21" s="99">
        <v>0</v>
      </c>
      <c r="M21" s="99">
        <v>0</v>
      </c>
      <c r="N21" s="99">
        <v>0</v>
      </c>
      <c r="O21" s="96">
        <v>1</v>
      </c>
      <c r="P21" s="99">
        <v>0</v>
      </c>
      <c r="Q21" s="99">
        <v>0</v>
      </c>
      <c r="R21" s="99">
        <v>0</v>
      </c>
      <c r="S21" s="97">
        <v>0</v>
      </c>
      <c r="T21" s="95" t="str">
        <f t="shared" si="0"/>
        <v/>
      </c>
      <c r="U21" s="98"/>
    </row>
    <row r="22" spans="1:24" x14ac:dyDescent="0.25">
      <c r="A22" s="94" t="s">
        <v>218</v>
      </c>
      <c r="B22" s="95">
        <f>DATE(Jahr,12,25)</f>
        <v>45284</v>
      </c>
      <c r="C22" s="96">
        <v>1</v>
      </c>
      <c r="D22" s="96">
        <v>1</v>
      </c>
      <c r="E22" s="96">
        <v>1</v>
      </c>
      <c r="F22" s="96">
        <v>1</v>
      </c>
      <c r="G22" s="96">
        <v>1</v>
      </c>
      <c r="H22" s="96">
        <v>1</v>
      </c>
      <c r="I22" s="96">
        <v>1</v>
      </c>
      <c r="J22" s="96">
        <v>1</v>
      </c>
      <c r="K22" s="96">
        <v>1</v>
      </c>
      <c r="L22" s="96">
        <v>1</v>
      </c>
      <c r="M22" s="96">
        <v>1</v>
      </c>
      <c r="N22" s="96">
        <v>1</v>
      </c>
      <c r="O22" s="96">
        <v>1</v>
      </c>
      <c r="P22" s="96">
        <v>1</v>
      </c>
      <c r="Q22" s="96">
        <v>1</v>
      </c>
      <c r="R22" s="96">
        <v>1</v>
      </c>
      <c r="S22" s="97">
        <v>0</v>
      </c>
      <c r="T22" s="95">
        <f t="shared" si="0"/>
        <v>45284</v>
      </c>
      <c r="U22" s="98"/>
    </row>
    <row r="23" spans="1:24" x14ac:dyDescent="0.25">
      <c r="A23" s="94" t="s">
        <v>219</v>
      </c>
      <c r="B23" s="95">
        <f>DATE(Jahr,12,26)</f>
        <v>45285</v>
      </c>
      <c r="C23" s="96">
        <v>1</v>
      </c>
      <c r="D23" s="96">
        <v>1</v>
      </c>
      <c r="E23" s="96">
        <v>1</v>
      </c>
      <c r="F23" s="96">
        <v>1</v>
      </c>
      <c r="G23" s="96">
        <v>1</v>
      </c>
      <c r="H23" s="96">
        <v>1</v>
      </c>
      <c r="I23" s="96">
        <v>1</v>
      </c>
      <c r="J23" s="96">
        <v>1</v>
      </c>
      <c r="K23" s="96">
        <v>1</v>
      </c>
      <c r="L23" s="96">
        <v>1</v>
      </c>
      <c r="M23" s="96">
        <v>1</v>
      </c>
      <c r="N23" s="96">
        <v>1</v>
      </c>
      <c r="O23" s="96">
        <v>1</v>
      </c>
      <c r="P23" s="96">
        <v>1</v>
      </c>
      <c r="Q23" s="96">
        <v>1</v>
      </c>
      <c r="R23" s="96">
        <v>1</v>
      </c>
      <c r="S23" s="97">
        <v>0</v>
      </c>
      <c r="T23" s="95">
        <f t="shared" si="0"/>
        <v>45285</v>
      </c>
      <c r="U23" s="98"/>
    </row>
    <row r="24" spans="1:24" x14ac:dyDescent="0.25">
      <c r="A24" s="94" t="s">
        <v>220</v>
      </c>
      <c r="B24" s="95">
        <f>DATE(Jahr,12,24)</f>
        <v>45283</v>
      </c>
      <c r="C24" s="99">
        <v>0</v>
      </c>
      <c r="D24" s="99">
        <v>0</v>
      </c>
      <c r="E24" s="99">
        <v>0</v>
      </c>
      <c r="F24" s="99">
        <v>0</v>
      </c>
      <c r="G24" s="99">
        <v>0</v>
      </c>
      <c r="H24" s="99">
        <v>0</v>
      </c>
      <c r="I24" s="99">
        <v>0</v>
      </c>
      <c r="J24" s="99">
        <v>0</v>
      </c>
      <c r="K24" s="99">
        <v>0</v>
      </c>
      <c r="L24" s="99">
        <v>0</v>
      </c>
      <c r="M24" s="99">
        <v>0</v>
      </c>
      <c r="N24" s="99">
        <v>0</v>
      </c>
      <c r="O24" s="99">
        <v>0</v>
      </c>
      <c r="P24" s="99">
        <v>0</v>
      </c>
      <c r="Q24" s="99">
        <v>0</v>
      </c>
      <c r="R24" s="99">
        <v>0</v>
      </c>
      <c r="S24" s="97">
        <v>0</v>
      </c>
      <c r="T24" s="95" t="str">
        <f t="shared" si="0"/>
        <v/>
      </c>
      <c r="U24" s="98" t="s">
        <v>221</v>
      </c>
    </row>
    <row r="25" spans="1:24" x14ac:dyDescent="0.25">
      <c r="A25" s="94" t="s">
        <v>222</v>
      </c>
      <c r="B25" s="95">
        <f>DATE(Jahr,12,31)</f>
        <v>45290</v>
      </c>
      <c r="C25" s="99">
        <v>0</v>
      </c>
      <c r="D25" s="99">
        <v>0</v>
      </c>
      <c r="E25" s="99">
        <v>0</v>
      </c>
      <c r="F25" s="99">
        <v>0</v>
      </c>
      <c r="G25" s="99">
        <v>0</v>
      </c>
      <c r="H25" s="99">
        <v>0</v>
      </c>
      <c r="I25" s="99">
        <v>0</v>
      </c>
      <c r="J25" s="99">
        <v>0</v>
      </c>
      <c r="K25" s="99">
        <v>0</v>
      </c>
      <c r="L25" s="99">
        <v>0</v>
      </c>
      <c r="M25" s="99">
        <v>0</v>
      </c>
      <c r="N25" s="99">
        <v>0</v>
      </c>
      <c r="O25" s="99">
        <v>0</v>
      </c>
      <c r="P25" s="99">
        <v>0</v>
      </c>
      <c r="Q25" s="99">
        <v>0</v>
      </c>
      <c r="R25" s="99">
        <v>0</v>
      </c>
      <c r="S25" s="97">
        <v>0</v>
      </c>
      <c r="T25" s="95" t="str">
        <f t="shared" si="0"/>
        <v/>
      </c>
      <c r="U25" s="98" t="s">
        <v>221</v>
      </c>
    </row>
    <row r="27" spans="1:24" x14ac:dyDescent="0.25">
      <c r="A27" s="100" t="s">
        <v>223</v>
      </c>
    </row>
    <row r="28" spans="1:24" x14ac:dyDescent="0.25">
      <c r="A28" s="100" t="s">
        <v>224</v>
      </c>
    </row>
  </sheetData>
  <conditionalFormatting sqref="C5:S25">
    <cfRule type="expression" dxfId="0" priority="1">
      <formula>C5=1</formula>
    </cfRule>
  </conditionalFormatting>
  <printOptions horizontalCentered="1"/>
  <pageMargins left="0.45" right="0.45" top="0.6" bottom="0.6" header="0.25" footer="0.25"/>
  <pageSetup paperSize="9" orientation="landscape"/>
  <headerFooter>
    <oddHeader>&amp;R&amp;8Vorlage von seminaron.de</oddHeader>
    <oddFooter>&amp;L&amp;8Vorlage von seminaron.de&amp;R&amp;8&amp;A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29</vt:i4>
      </vt:variant>
    </vt:vector>
  </HeadingPairs>
  <TitlesOfParts>
    <vt:vector size="45" baseType="lpstr">
      <vt:lpstr>Start</vt:lpstr>
      <vt:lpstr>Anleitung</vt:lpstr>
      <vt:lpstr>Jahresübersicht</vt:lpstr>
      <vt:lpstr>Jan</vt:lpstr>
      <vt:lpstr>Feb</vt:lpstr>
      <vt:lpstr>Mär</vt:lpstr>
      <vt:lpstr>Apr</vt:lpstr>
      <vt:lpstr>Mai</vt:lpstr>
      <vt:lpstr>Jun</vt:lpstr>
      <vt:lpstr>Jul</vt:lpstr>
      <vt:lpstr>Aug</vt:lpstr>
      <vt:lpstr>Sep</vt:lpstr>
      <vt:lpstr>Okt</vt:lpstr>
      <vt:lpstr>Nov</vt:lpstr>
      <vt:lpstr>Dez</vt:lpstr>
      <vt:lpstr>Feiertage</vt:lpstr>
      <vt:lpstr>Abteilung</vt:lpstr>
      <vt:lpstr>Bundesland</vt:lpstr>
      <vt:lpstr>Anleitung!Druckbereich</vt:lpstr>
      <vt:lpstr>Apr!Druckbereich</vt:lpstr>
      <vt:lpstr>Aug!Druckbereich</vt:lpstr>
      <vt:lpstr>Dez!Druckbereich</vt:lpstr>
      <vt:lpstr>Feb!Druckbereich</vt:lpstr>
      <vt:lpstr>Feiertage!Druckbereich</vt:lpstr>
      <vt:lpstr>Jahresübersicht!Druckbereich</vt:lpstr>
      <vt:lpstr>Jan!Druckbereich</vt:lpstr>
      <vt:lpstr>Jul!Druckbereich</vt:lpstr>
      <vt:lpstr>Jun!Druckbereich</vt:lpstr>
      <vt:lpstr>Mai!Druckbereich</vt:lpstr>
      <vt:lpstr>Mär!Druckbereich</vt:lpstr>
      <vt:lpstr>Nov!Druckbereich</vt:lpstr>
      <vt:lpstr>Okt!Druckbereich</vt:lpstr>
      <vt:lpstr>Sep!Druckbereich</vt:lpstr>
      <vt:lpstr>Start!Druckbereich</vt:lpstr>
      <vt:lpstr>Erfassung_ab</vt:lpstr>
      <vt:lpstr>Feiertage_aktiv</vt:lpstr>
      <vt:lpstr>Feiertage_Namen</vt:lpstr>
      <vt:lpstr>Firma</vt:lpstr>
      <vt:lpstr>Jahr</vt:lpstr>
      <vt:lpstr>Name</vt:lpstr>
      <vt:lpstr>Personalnummer</vt:lpstr>
      <vt:lpstr>Resturlaub_Vorjahr</vt:lpstr>
      <vt:lpstr>Tagessoll</vt:lpstr>
      <vt:lpstr>Urlaubsanspruch</vt:lpstr>
      <vt:lpstr>Wochenstunden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Stundenzettel 2027 (Excel-Vorlage)</dc:title>
  <dc:creator>SEMINARON</dc:creator>
  <cp:keywords>Stundenzettel, Arbeitszeiterfassung, Excel, Vorlage, 2027, Zeiterfassung</cp:keywords>
  <cp:lastModifiedBy>SEMINARON</cp:lastModifiedBy>
  <dcterms:created xsi:type="dcterms:W3CDTF">2026-10-06T09:33:06Z</dcterms:created>
  <dcterms:modified xsi:type="dcterms:W3CDTF">2026-10-06T09:33:10Z</dcterms:modified>
</cp:coreProperties>
</file>